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omments1.xml" ContentType="application/vnd.openxmlformats-officedocument.spreadsheetml.comments+xml"/>
  <Override PartName="/xl/drawings/drawing1.xml" ContentType="application/vnd.openxmlformats-officedocument.drawing+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cccco-my.sharepoint.com/personal/lshannon_cccco_edu/Documents/Downloads/"/>
    </mc:Choice>
  </mc:AlternateContent>
  <xr:revisionPtr revIDLastSave="7" documentId="13_ncr:1_{D6982EED-00DB-40C7-97DB-17B93DADD114}" xr6:coauthVersionLast="47" xr6:coauthVersionMax="47" xr10:uidLastSave="{A70F0030-403B-43A4-8324-4973F3AD09A2}"/>
  <bookViews>
    <workbookView xWindow="-120" yWindow="-120" windowWidth="29040" windowHeight="15720" tabRatio="854" activeTab="1" xr2:uid="{00000000-000D-0000-FFFF-FFFF00000000}"/>
  </bookViews>
  <sheets>
    <sheet name="Longitudinal Analysis-Gender" sheetId="38" r:id="rId1"/>
    <sheet name="Longitudinal Analysis - Race" sheetId="41" r:id="rId2"/>
  </sheets>
  <definedNames>
    <definedName name="_xlnm.Print_Area" localSheetId="1">'Longitudinal Analysis - Race'!$A$4:$O$20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41" l="1"/>
  <c r="B19" i="41"/>
  <c r="B18" i="41"/>
  <c r="B17" i="41"/>
  <c r="B16" i="41"/>
  <c r="D10" i="41"/>
  <c r="B11" i="38"/>
  <c r="B15" i="38"/>
  <c r="D15" i="38"/>
  <c r="C15" i="38"/>
  <c r="B14" i="38"/>
  <c r="B16" i="38"/>
  <c r="D7" i="38"/>
  <c r="D8" i="38"/>
  <c r="D6" i="38"/>
  <c r="D7" i="41"/>
  <c r="D8" i="41"/>
  <c r="D9" i="41"/>
  <c r="D6" i="41"/>
  <c r="B13" i="41" s="1"/>
  <c r="G16" i="41" s="1"/>
  <c r="D20" i="41"/>
  <c r="C20" i="41"/>
  <c r="D19" i="41"/>
  <c r="C19" i="41"/>
  <c r="D18" i="41"/>
  <c r="C18" i="41"/>
  <c r="D17" i="41"/>
  <c r="C17" i="41"/>
  <c r="D16" i="41"/>
  <c r="C16" i="41"/>
  <c r="C16" i="38"/>
  <c r="G14" i="38" l="1"/>
  <c r="G15" i="38"/>
  <c r="G16" i="38"/>
  <c r="E15" i="38"/>
  <c r="I15" i="38"/>
  <c r="M15" i="38" s="1"/>
  <c r="F15" i="38"/>
  <c r="J15" i="38" s="1"/>
  <c r="L15" i="38" s="1"/>
  <c r="H15" i="38"/>
  <c r="K15" i="38" s="1"/>
  <c r="H16" i="41"/>
  <c r="G17" i="41"/>
  <c r="I17" i="41" s="1"/>
  <c r="M17" i="41" s="1"/>
  <c r="G18" i="41"/>
  <c r="G19" i="41"/>
  <c r="G20" i="41"/>
  <c r="H20" i="41" s="1"/>
  <c r="K20" i="41" s="1"/>
  <c r="H17" i="41"/>
  <c r="K17" i="41" s="1"/>
  <c r="E17" i="41"/>
  <c r="E18" i="41"/>
  <c r="E16" i="41"/>
  <c r="E20" i="41"/>
  <c r="E19" i="41"/>
  <c r="F19" i="41"/>
  <c r="F17" i="41"/>
  <c r="J17" i="41" s="1"/>
  <c r="L17" i="41" s="1"/>
  <c r="H19" i="41"/>
  <c r="K19" i="41" s="1"/>
  <c r="I19" i="41"/>
  <c r="M19" i="41" s="1"/>
  <c r="F18" i="41"/>
  <c r="F16" i="41"/>
  <c r="F20" i="41"/>
  <c r="K16" i="41"/>
  <c r="H18" i="41"/>
  <c r="K18" i="41" s="1"/>
  <c r="E16" i="38"/>
  <c r="C14" i="38"/>
  <c r="E14" i="38" s="1"/>
  <c r="D16" i="38"/>
  <c r="D14" i="38"/>
  <c r="J19" i="41" l="1"/>
  <c r="L19" i="41" s="1"/>
  <c r="J20" i="41"/>
  <c r="L20" i="41" s="1"/>
  <c r="J16" i="41"/>
  <c r="L16" i="41" s="1"/>
  <c r="J18" i="41"/>
  <c r="L18" i="41" s="1"/>
  <c r="I18" i="41"/>
  <c r="M18" i="41" s="1"/>
  <c r="I20" i="41"/>
  <c r="M20" i="41" s="1"/>
  <c r="I16" i="41"/>
  <c r="M16" i="41" s="1"/>
  <c r="F16" i="38"/>
  <c r="F14" i="38"/>
  <c r="H14" i="38" l="1"/>
  <c r="K14" i="38" s="1"/>
  <c r="I14" i="38"/>
  <c r="M14" i="38" s="1"/>
  <c r="H16" i="38"/>
  <c r="K16" i="38" s="1"/>
  <c r="I16" i="38"/>
  <c r="M16" i="38" s="1"/>
  <c r="J16" i="38"/>
  <c r="L16" i="38" s="1"/>
  <c r="J14" i="38"/>
  <c r="L14" i="3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Yvonne Munoz</author>
  </authors>
  <commentList>
    <comment ref="I13" authorId="0" shapeId="0" xr:uid="{07FAFC16-0E5A-4B75-A7B4-C947A74C5EC4}">
      <text>
        <r>
          <rPr>
            <sz val="9"/>
            <color indexed="81"/>
            <rFont val="Tahoma"/>
            <family val="2"/>
          </rPr>
          <t>The binomial exact test provides similar information as the standard deviation test and is more useful when we have small groups. The standard deviation test is unreliable when we have fewer than 30 employees in the workforce group we are analyzing. For those groups, the binomial exact test is appropriate to measure the probability of the difference between workforce representation and the availability estimate.</t>
        </r>
      </text>
    </comment>
    <comment ref="J13" authorId="0" shapeId="0" xr:uid="{538E4849-C6FB-4B29-B842-1D44012CBCBD}">
      <text>
        <r>
          <rPr>
            <b/>
            <sz val="9"/>
            <color indexed="81"/>
            <rFont val="Tahoma"/>
            <family val="2"/>
          </rPr>
          <t>The standard deviation statistic is a measure of probability. We can interpret it as a level of confidence a result is not due to random chance. Our degree of confidence increases as the standard deviation statistic gets larger. When the observe value is less than the expected value, the standard deviation statistic will be negative number.
    1.0 standard deviations: 68% confidence interval
    2.0 standard deviations: 95.4% confidence interval
    3.0 standard deviations: 99.9% confidence interval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Yvonne Munoz</author>
  </authors>
  <commentList>
    <comment ref="I15" authorId="0" shapeId="0" xr:uid="{5D080212-5F4E-4FA1-B4BE-8C858B9BFD43}">
      <text>
        <r>
          <rPr>
            <sz val="9"/>
            <color indexed="81"/>
            <rFont val="Tahoma"/>
            <family val="2"/>
          </rPr>
          <t>The binomial exact test provides similar information as the standard deviation test and is more useful when we have small groups. The standard deviation test is unreliable when we have fewer than 30 employees in the workforce group we are analyzing. For those groups, the binomial exact test is appropriate to measure the probability of the difference between workforce representation and the availability estimate.</t>
        </r>
      </text>
    </comment>
    <comment ref="J15" authorId="0" shapeId="0" xr:uid="{0DDE5F8B-3E77-4859-AB29-C0FCF11EF756}">
      <text>
        <r>
          <rPr>
            <sz val="9"/>
            <color indexed="81"/>
            <rFont val="Tahoma"/>
            <family val="2"/>
          </rPr>
          <t>The standard deviation statistic is a measure of probability. We can interpret it as a level of confidence a result is not due to random chance. Our degree of confidence increases as the standard deviation statistic gets larger. When the observe value is less than the expected value, the standard deviation statistic will be negative number.
    1.0 standard deviations: 68% confidence interval
    2.0 standard deviations: 95.4% confidence interval
    3.0 standard deviations: 99.9% confidence interval</t>
        </r>
      </text>
    </comment>
  </commentList>
</comments>
</file>

<file path=xl/sharedStrings.xml><?xml version="1.0" encoding="utf-8"?>
<sst xmlns="http://schemas.openxmlformats.org/spreadsheetml/2006/main" count="72" uniqueCount="53">
  <si>
    <t>Longitudinal Analysis-Gender</t>
  </si>
  <si>
    <t xml:space="preserve">Sheet contains Notes. To show or hide notes navigate to the Review Tab (Alt + R), Notes Section (T) then toggle Show all notes (S). </t>
  </si>
  <si>
    <t>Table 1: Gender Hiring Percentage</t>
  </si>
  <si>
    <t>ACTION NEEDED: Enter local data in columns B and C</t>
  </si>
  <si>
    <t>Demographic Group</t>
  </si>
  <si>
    <t>Total Demo Group Apps</t>
  </si>
  <si>
    <t>Total Demo Group Hires</t>
  </si>
  <si>
    <t>Demo Hire %</t>
  </si>
  <si>
    <t>Female</t>
  </si>
  <si>
    <t>Male</t>
  </si>
  <si>
    <t>Non-Binary</t>
  </si>
  <si>
    <t>Table 2: Gender Group with the Highest Hiring Percentage</t>
  </si>
  <si>
    <t>Category</t>
  </si>
  <si>
    <t>Best Group Hire %</t>
  </si>
  <si>
    <t>Gender</t>
  </si>
  <si>
    <t>Table 3: Adverse Impact Analysis Results</t>
  </si>
  <si>
    <t>Hiring Process Phase</t>
  </si>
  <si>
    <t>Total Applicants</t>
  </si>
  <si>
    <t>Total Demo Group Applicants</t>
  </si>
  <si>
    <t>Total Demo Group Hired</t>
  </si>
  <si>
    <t>Demo Group App %</t>
  </si>
  <si>
    <t>Demo Group Hire Rate</t>
  </si>
  <si>
    <t>Demo Group Hire Expected based on App Rate</t>
  </si>
  <si>
    <t>Binomial Exact</t>
  </si>
  <si>
    <t>SD</t>
  </si>
  <si>
    <t>SF</t>
  </si>
  <si>
    <t>SD Disparity?</t>
  </si>
  <si>
    <t>Binomial Exact Disparity?</t>
  </si>
  <si>
    <t>Overall Applicant to Hire - Female</t>
  </si>
  <si>
    <t>Overall Applicant to Hire - Male</t>
  </si>
  <si>
    <t>Overall Applicant to Hire - Non-Binary</t>
  </si>
  <si>
    <t>Note: Binomial Exact values less than 0.05 and SD greater than 2.0 indicate a confidence level of 95% or greater and the difference is not due to random distribution.</t>
  </si>
  <si>
    <t xml:space="preserve">End of Longitudinal Analysis-Gender Sheet </t>
  </si>
  <si>
    <t>Longitudinal Analysis - Race/Ethnicity</t>
  </si>
  <si>
    <t>Table 1: Race/ethnicity Hiring Percentage</t>
  </si>
  <si>
    <t>Race/Ethnicity Group</t>
  </si>
  <si>
    <t>Total Group Apps</t>
  </si>
  <si>
    <t>Total Group Hires</t>
  </si>
  <si>
    <t>Hire %</t>
  </si>
  <si>
    <t>White</t>
  </si>
  <si>
    <t>Black/African American</t>
  </si>
  <si>
    <t>Hispanic/Latino</t>
  </si>
  <si>
    <t>Asian</t>
  </si>
  <si>
    <t>American Indian/Alaska Native</t>
  </si>
  <si>
    <t>Table 2: Race/ethnicity Group with the Highest Hiring Percentage</t>
  </si>
  <si>
    <t>Group</t>
  </si>
  <si>
    <t>Race/ethnicity</t>
  </si>
  <si>
    <t>Overall Hiring - White</t>
  </si>
  <si>
    <t>Overall Hiring - Black/African American</t>
  </si>
  <si>
    <t>Overall Hiring - Hispanic/Latino</t>
  </si>
  <si>
    <t>Overall Hiring - Asian</t>
  </si>
  <si>
    <t>Overall Hiring - American Indian/Alaska Native</t>
  </si>
  <si>
    <t>End of Longitudinal Analysis - Race/Ethnicity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</si>
</sst>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Times New Roman"/>
      <family val="1"/>
    </font>
    <font>
      <b/>
      <sz val="12"/>
      <name val="Times New Roman"/>
      <family val="1"/>
    </font>
    <font>
      <sz val="12"/>
      <color theme="1"/>
      <name val="Times New Roman"/>
      <family val="1"/>
    </font>
    <font>
      <sz val="11"/>
      <color theme="0"/>
      <name val="Calibri"/>
      <family val="2"/>
      <scheme val="minor"/>
    </font>
    <font>
      <sz val="9"/>
      <color indexed="81"/>
      <name val="Tahoma"/>
      <family val="2"/>
    </font>
    <font>
      <b/>
      <sz val="9"/>
      <color indexed="81"/>
      <name val="Tahoma"/>
      <family val="2"/>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
      <b/>
      <sz val="11"/>
      <color rgb="FFED0000"/>
      <name val="Calibri"/>
      <family val="2"/>
      <scheme val="minor"/>
    </font>
    <font>
      <sz val="12"/>
      <color theme="1"/>
      <name val="Calibri"/>
      <family val="2"/>
      <scheme val="minor"/>
    </font>
  </fonts>
  <fills count="4">
    <fill>
      <patternFill patternType="none"/>
    </fill>
    <fill>
      <patternFill patternType="gray125"/>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diagonal/>
    </border>
    <border>
      <left style="thin">
        <color rgb="FF000000"/>
      </left>
      <right style="thin">
        <color indexed="64"/>
      </right>
      <top style="thin">
        <color rgb="FF000000"/>
      </top>
      <bottom style="thin">
        <color rgb="FF000000"/>
      </bottom>
      <diagonal/>
    </border>
    <border>
      <left style="thin">
        <color indexed="64"/>
      </left>
      <right style="thin">
        <color rgb="FF000000"/>
      </right>
      <top style="thin">
        <color rgb="FF000000"/>
      </top>
      <bottom style="thin">
        <color rgb="FF000000"/>
      </bottom>
      <diagonal/>
    </border>
    <border>
      <left/>
      <right/>
      <top/>
      <bottom style="medium">
        <color rgb="FF000000"/>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97">
    <xf numFmtId="0" fontId="0" fillId="0" borderId="0" xfId="0"/>
    <xf numFmtId="0" fontId="4" fillId="0" borderId="0" xfId="0" applyFont="1" applyAlignment="1">
      <alignment wrapText="1"/>
    </xf>
    <xf numFmtId="0" fontId="3" fillId="0" borderId="0" xfId="0" applyFont="1" applyAlignment="1">
      <alignment wrapText="1"/>
    </xf>
    <xf numFmtId="0" fontId="3" fillId="0" borderId="0" xfId="0" applyFont="1" applyAlignment="1">
      <alignment horizontal="center" wrapText="1"/>
    </xf>
    <xf numFmtId="10" fontId="3" fillId="0" borderId="0" xfId="0" applyNumberFormat="1" applyFont="1" applyAlignment="1">
      <alignment horizontal="center" wrapText="1"/>
    </xf>
    <xf numFmtId="1" fontId="5" fillId="0" borderId="1" xfId="0" applyNumberFormat="1" applyFont="1" applyBorder="1" applyAlignment="1">
      <alignment horizontal="center"/>
    </xf>
    <xf numFmtId="2" fontId="5" fillId="2" borderId="1" xfId="0" applyNumberFormat="1" applyFont="1" applyFill="1" applyBorder="1"/>
    <xf numFmtId="1" fontId="5" fillId="0" borderId="3" xfId="0" applyNumberFormat="1" applyFont="1" applyBorder="1" applyAlignment="1">
      <alignment horizontal="center"/>
    </xf>
    <xf numFmtId="1" fontId="5" fillId="2" borderId="4" xfId="0" applyNumberFormat="1" applyFont="1" applyFill="1" applyBorder="1" applyAlignment="1">
      <alignment horizontal="center"/>
    </xf>
    <xf numFmtId="1" fontId="5" fillId="2" borderId="6" xfId="0" applyNumberFormat="1" applyFont="1" applyFill="1" applyBorder="1" applyAlignment="1">
      <alignment horizontal="center"/>
    </xf>
    <xf numFmtId="1" fontId="5" fillId="0" borderId="8" xfId="0" applyNumberFormat="1" applyFont="1" applyBorder="1" applyAlignment="1">
      <alignment horizontal="center"/>
    </xf>
    <xf numFmtId="2" fontId="5" fillId="2" borderId="8" xfId="0" applyNumberFormat="1" applyFont="1" applyFill="1" applyBorder="1"/>
    <xf numFmtId="2" fontId="5" fillId="2" borderId="8" xfId="0" applyNumberFormat="1" applyFont="1" applyFill="1" applyBorder="1" applyAlignment="1">
      <alignment horizontal="center"/>
    </xf>
    <xf numFmtId="1" fontId="5" fillId="2" borderId="9" xfId="0" applyNumberFormat="1" applyFont="1" applyFill="1" applyBorder="1" applyAlignment="1">
      <alignment horizontal="center"/>
    </xf>
    <xf numFmtId="0" fontId="0" fillId="0" borderId="0" xfId="0" applyAlignment="1">
      <alignment wrapText="1"/>
    </xf>
    <xf numFmtId="10" fontId="0" fillId="0" borderId="0" xfId="0" applyNumberFormat="1"/>
    <xf numFmtId="0" fontId="5" fillId="0" borderId="3" xfId="0" applyFont="1" applyBorder="1" applyAlignment="1">
      <alignment horizontal="center"/>
    </xf>
    <xf numFmtId="10" fontId="5" fillId="0" borderId="3" xfId="0" applyNumberFormat="1" applyFont="1" applyBorder="1" applyAlignment="1">
      <alignment horizontal="center"/>
    </xf>
    <xf numFmtId="0" fontId="5" fillId="0" borderId="1" xfId="0" applyFont="1" applyBorder="1" applyAlignment="1">
      <alignment horizontal="center"/>
    </xf>
    <xf numFmtId="10" fontId="5" fillId="0" borderId="1" xfId="0" applyNumberFormat="1" applyFont="1" applyBorder="1" applyAlignment="1">
      <alignment horizontal="center"/>
    </xf>
    <xf numFmtId="0" fontId="5" fillId="0" borderId="8" xfId="0" applyFont="1" applyBorder="1" applyAlignment="1">
      <alignment horizontal="center"/>
    </xf>
    <xf numFmtId="10" fontId="5" fillId="0" borderId="8" xfId="0" applyNumberFormat="1" applyFont="1" applyBorder="1" applyAlignment="1">
      <alignment horizontal="center"/>
    </xf>
    <xf numFmtId="10" fontId="5" fillId="0" borderId="8" xfId="0" applyNumberFormat="1" applyFont="1" applyBorder="1"/>
    <xf numFmtId="0" fontId="2" fillId="0" borderId="0" xfId="0" applyFont="1" applyAlignment="1">
      <alignment wrapText="1"/>
    </xf>
    <xf numFmtId="0" fontId="0" fillId="0" borderId="10" xfId="0" applyBorder="1"/>
    <xf numFmtId="0" fontId="5" fillId="0" borderId="2" xfId="0" applyFont="1" applyBorder="1" applyAlignment="1">
      <alignment wrapText="1"/>
    </xf>
    <xf numFmtId="2" fontId="5" fillId="2" borderId="1" xfId="0" applyNumberFormat="1" applyFont="1" applyFill="1" applyBorder="1" applyAlignment="1">
      <alignment horizontal="center"/>
    </xf>
    <xf numFmtId="2" fontId="5" fillId="2" borderId="3" xfId="0" applyNumberFormat="1" applyFont="1" applyFill="1" applyBorder="1"/>
    <xf numFmtId="2" fontId="5" fillId="2" borderId="3" xfId="0" applyNumberFormat="1" applyFont="1" applyFill="1" applyBorder="1" applyAlignment="1">
      <alignment horizontal="center"/>
    </xf>
    <xf numFmtId="2" fontId="3" fillId="0" borderId="0" xfId="0" applyNumberFormat="1" applyFont="1" applyAlignment="1">
      <alignment wrapText="1"/>
    </xf>
    <xf numFmtId="0" fontId="5" fillId="0" borderId="7" xfId="0" applyFont="1" applyBorder="1" applyAlignment="1">
      <alignment wrapText="1"/>
    </xf>
    <xf numFmtId="0" fontId="5" fillId="0" borderId="5" xfId="0" applyFont="1" applyBorder="1" applyAlignment="1">
      <alignment wrapText="1"/>
    </xf>
    <xf numFmtId="0" fontId="3" fillId="0" borderId="0" xfId="0" applyFont="1"/>
    <xf numFmtId="10" fontId="5" fillId="0" borderId="1" xfId="0" applyNumberFormat="1" applyFont="1" applyBorder="1"/>
    <xf numFmtId="0" fontId="9" fillId="0" borderId="0" xfId="0" applyFont="1"/>
    <xf numFmtId="0" fontId="10" fillId="0" borderId="0" xfId="0" applyFont="1"/>
    <xf numFmtId="0" fontId="11" fillId="0" borderId="0" xfId="0" applyFont="1"/>
    <xf numFmtId="0" fontId="0" fillId="0" borderId="11" xfId="0" applyBorder="1"/>
    <xf numFmtId="0" fontId="0" fillId="0" borderId="12" xfId="0" applyBorder="1"/>
    <xf numFmtId="0" fontId="0" fillId="0" borderId="13" xfId="0" applyBorder="1"/>
    <xf numFmtId="10" fontId="0" fillId="0" borderId="14" xfId="0" applyNumberFormat="1" applyBorder="1"/>
    <xf numFmtId="0" fontId="2" fillId="0" borderId="15" xfId="0" applyFont="1" applyBorder="1" applyAlignment="1">
      <alignment wrapText="1"/>
    </xf>
    <xf numFmtId="0" fontId="2" fillId="0" borderId="16" xfId="0" applyFont="1" applyBorder="1" applyAlignment="1">
      <alignment wrapText="1"/>
    </xf>
    <xf numFmtId="0" fontId="2" fillId="0" borderId="17" xfId="0" applyFont="1" applyBorder="1" applyAlignment="1">
      <alignment wrapText="1"/>
    </xf>
    <xf numFmtId="0" fontId="0" fillId="0" borderId="18" xfId="0" applyBorder="1"/>
    <xf numFmtId="10" fontId="0" fillId="0" borderId="19" xfId="0" applyNumberFormat="1" applyBorder="1"/>
    <xf numFmtId="0" fontId="5" fillId="0" borderId="21" xfId="0" applyFont="1" applyBorder="1" applyAlignment="1">
      <alignment wrapText="1"/>
    </xf>
    <xf numFmtId="0" fontId="5" fillId="0" borderId="11" xfId="0" applyFont="1" applyBorder="1" applyAlignment="1">
      <alignment horizontal="center"/>
    </xf>
    <xf numFmtId="10" fontId="5" fillId="0" borderId="11" xfId="0" applyNumberFormat="1" applyFont="1" applyBorder="1" applyAlignment="1">
      <alignment horizontal="center"/>
    </xf>
    <xf numFmtId="1" fontId="5" fillId="0" borderId="11" xfId="0" applyNumberFormat="1" applyFont="1" applyBorder="1" applyAlignment="1">
      <alignment horizontal="center"/>
    </xf>
    <xf numFmtId="2" fontId="5" fillId="2" borderId="11" xfId="0" applyNumberFormat="1" applyFont="1" applyFill="1" applyBorder="1"/>
    <xf numFmtId="2" fontId="5" fillId="2" borderId="11" xfId="0" applyNumberFormat="1" applyFont="1" applyFill="1" applyBorder="1" applyAlignment="1">
      <alignment horizontal="center"/>
    </xf>
    <xf numFmtId="1" fontId="5" fillId="2" borderId="22" xfId="0" applyNumberFormat="1" applyFont="1" applyFill="1" applyBorder="1" applyAlignment="1">
      <alignment horizontal="center"/>
    </xf>
    <xf numFmtId="0" fontId="0" fillId="0" borderId="23" xfId="0" applyBorder="1"/>
    <xf numFmtId="0" fontId="0" fillId="0" borderId="3" xfId="0" applyBorder="1" applyAlignment="1">
      <alignment horizontal="center" wrapText="1"/>
    </xf>
    <xf numFmtId="0" fontId="0" fillId="0" borderId="11" xfId="0" applyBorder="1" applyAlignment="1">
      <alignment horizontal="center" wrapText="1"/>
    </xf>
    <xf numFmtId="10" fontId="10" fillId="0" borderId="20" xfId="0" applyNumberFormat="1" applyFont="1" applyBorder="1"/>
    <xf numFmtId="10" fontId="11" fillId="0" borderId="20" xfId="0" applyNumberFormat="1" applyFont="1" applyBorder="1"/>
    <xf numFmtId="0" fontId="12" fillId="0" borderId="0" xfId="0" applyFont="1"/>
    <xf numFmtId="0" fontId="6" fillId="0" borderId="0" xfId="0" applyFont="1" applyAlignment="1">
      <alignment wrapText="1"/>
    </xf>
    <xf numFmtId="10" fontId="13" fillId="0" borderId="0" xfId="0" applyNumberFormat="1" applyFont="1"/>
    <xf numFmtId="0" fontId="14" fillId="0" borderId="0" xfId="0" applyFont="1"/>
    <xf numFmtId="0" fontId="10" fillId="0" borderId="18" xfId="0" applyFont="1" applyBorder="1"/>
    <xf numFmtId="0" fontId="0" fillId="0" borderId="8" xfId="0" applyBorder="1" applyAlignment="1">
      <alignment horizontal="center" wrapText="1"/>
    </xf>
    <xf numFmtId="0" fontId="0" fillId="0" borderId="1" xfId="0" applyBorder="1" applyAlignment="1">
      <alignment horizontal="center" wrapText="1"/>
    </xf>
    <xf numFmtId="10" fontId="0" fillId="0" borderId="24" xfId="0" applyNumberFormat="1" applyBorder="1"/>
    <xf numFmtId="0" fontId="0" fillId="0" borderId="25" xfId="0" applyBorder="1"/>
    <xf numFmtId="0" fontId="6" fillId="0" borderId="0" xfId="0" applyFont="1"/>
    <xf numFmtId="0" fontId="0" fillId="3" borderId="10" xfId="0" applyFill="1" applyBorder="1"/>
    <xf numFmtId="0" fontId="0" fillId="3" borderId="1" xfId="0" applyFill="1" applyBorder="1"/>
    <xf numFmtId="0" fontId="0" fillId="3" borderId="23" xfId="0" applyFill="1" applyBorder="1"/>
    <xf numFmtId="0" fontId="0" fillId="3" borderId="25" xfId="0" applyFill="1" applyBorder="1"/>
    <xf numFmtId="0" fontId="0" fillId="3" borderId="24" xfId="0" applyFill="1" applyBorder="1"/>
    <xf numFmtId="10" fontId="0" fillId="0" borderId="26" xfId="0" applyNumberFormat="1" applyBorder="1"/>
    <xf numFmtId="10" fontId="0" fillId="0" borderId="27" xfId="0" applyNumberFormat="1" applyBorder="1"/>
    <xf numFmtId="0" fontId="2" fillId="0" borderId="20" xfId="0" applyFont="1" applyBorder="1" applyAlignment="1">
      <alignment wrapText="1"/>
    </xf>
    <xf numFmtId="0" fontId="2" fillId="0" borderId="19" xfId="0" applyFont="1" applyBorder="1" applyAlignment="1">
      <alignment wrapText="1"/>
    </xf>
    <xf numFmtId="0" fontId="3" fillId="0" borderId="28" xfId="0" applyFont="1" applyBorder="1" applyAlignment="1">
      <alignment wrapText="1"/>
    </xf>
    <xf numFmtId="0" fontId="3" fillId="0" borderId="28" xfId="0" applyFont="1" applyBorder="1" applyAlignment="1">
      <alignment horizontal="center" wrapText="1"/>
    </xf>
    <xf numFmtId="10" fontId="3" fillId="0" borderId="28" xfId="0" applyNumberFormat="1" applyFont="1" applyBorder="1" applyAlignment="1">
      <alignment horizontal="center" wrapText="1"/>
    </xf>
    <xf numFmtId="10" fontId="3" fillId="0" borderId="28" xfId="1" applyNumberFormat="1" applyFont="1" applyBorder="1" applyAlignment="1">
      <alignment horizontal="center" wrapText="1"/>
    </xf>
    <xf numFmtId="2" fontId="3" fillId="0" borderId="28" xfId="0" applyNumberFormat="1" applyFont="1" applyBorder="1" applyAlignment="1">
      <alignment wrapText="1"/>
    </xf>
    <xf numFmtId="0" fontId="5" fillId="0" borderId="29" xfId="0" applyFont="1" applyBorder="1" applyAlignment="1">
      <alignment wrapText="1"/>
    </xf>
    <xf numFmtId="0" fontId="0" fillId="0" borderId="10" xfId="0" applyBorder="1" applyAlignment="1">
      <alignment horizontal="center" wrapText="1"/>
    </xf>
    <xf numFmtId="0" fontId="5" fillId="0" borderId="10" xfId="0" applyFont="1" applyBorder="1" applyAlignment="1">
      <alignment horizontal="center"/>
    </xf>
    <xf numFmtId="10" fontId="5" fillId="0" borderId="10" xfId="0" applyNumberFormat="1" applyFont="1" applyBorder="1" applyAlignment="1">
      <alignment horizontal="center"/>
    </xf>
    <xf numFmtId="10" fontId="5" fillId="0" borderId="10" xfId="0" applyNumberFormat="1" applyFont="1" applyBorder="1"/>
    <xf numFmtId="1" fontId="5" fillId="0" borderId="10" xfId="0" applyNumberFormat="1" applyFont="1" applyBorder="1" applyAlignment="1">
      <alignment horizontal="center"/>
    </xf>
    <xf numFmtId="2" fontId="5" fillId="2" borderId="10" xfId="0" applyNumberFormat="1" applyFont="1" applyFill="1" applyBorder="1"/>
    <xf numFmtId="2" fontId="5" fillId="2" borderId="10" xfId="0" applyNumberFormat="1" applyFont="1" applyFill="1" applyBorder="1" applyAlignment="1">
      <alignment horizontal="center"/>
    </xf>
    <xf numFmtId="1" fontId="5" fillId="2" borderId="30" xfId="0" applyNumberFormat="1" applyFont="1" applyFill="1" applyBorder="1" applyAlignment="1">
      <alignment horizontal="center"/>
    </xf>
    <xf numFmtId="10" fontId="5" fillId="0" borderId="24" xfId="0" applyNumberFormat="1" applyFont="1" applyBorder="1"/>
    <xf numFmtId="10" fontId="5" fillId="0" borderId="25" xfId="0" applyNumberFormat="1" applyFont="1" applyBorder="1" applyAlignment="1">
      <alignment horizontal="center"/>
    </xf>
    <xf numFmtId="1" fontId="5" fillId="0" borderId="18" xfId="0" applyNumberFormat="1" applyFont="1" applyBorder="1" applyAlignment="1">
      <alignment horizontal="center"/>
    </xf>
    <xf numFmtId="10" fontId="5" fillId="0" borderId="23" xfId="0" applyNumberFormat="1" applyFont="1" applyBorder="1"/>
    <xf numFmtId="10" fontId="0" fillId="0" borderId="20" xfId="0" applyNumberFormat="1" applyBorder="1"/>
    <xf numFmtId="10" fontId="10" fillId="0" borderId="0" xfId="0" applyNumberFormat="1" applyFont="1"/>
  </cellXfs>
  <cellStyles count="2">
    <cellStyle name="Normal" xfId="0" builtinId="0"/>
    <cellStyle name="Percent" xfId="1" builtinId="5"/>
  </cellStyles>
  <dxfs count="54">
    <dxf>
      <font>
        <b/>
        <i val="0"/>
        <strike val="0"/>
        <condense val="0"/>
        <extend val="0"/>
        <outline val="0"/>
        <shadow val="0"/>
        <u val="none"/>
        <vertAlign val="baseline"/>
        <sz val="12"/>
        <color theme="1"/>
        <name val="Times New Roman"/>
        <family val="1"/>
        <scheme val="none"/>
      </font>
      <numFmt numFmtId="0" formatCode="General"/>
    </dxf>
    <dxf>
      <font>
        <b/>
        <i val="0"/>
        <strike val="0"/>
        <condense val="0"/>
        <extend val="0"/>
        <outline val="0"/>
        <shadow val="0"/>
        <u val="none"/>
        <vertAlign val="baseline"/>
        <sz val="12"/>
        <color theme="1"/>
        <name val="Times New Roman"/>
        <family val="1"/>
        <scheme val="none"/>
      </font>
      <numFmt numFmtId="0" formatCode="General"/>
    </dxf>
    <dxf>
      <font>
        <b val="0"/>
        <i val="0"/>
        <strike val="0"/>
        <condense val="0"/>
        <extend val="0"/>
        <outline val="0"/>
        <shadow val="0"/>
        <u val="none"/>
        <vertAlign val="baseline"/>
        <sz val="12"/>
        <color theme="1"/>
        <name val="Times New Roman"/>
        <family val="1"/>
        <scheme val="none"/>
      </font>
      <numFmt numFmtId="1" formatCode="0"/>
      <fill>
        <patternFill patternType="solid">
          <fgColor indexed="64"/>
          <bgColor theme="9" tint="0.59999389629810485"/>
        </patternFill>
      </fill>
      <alignment horizontal="center" vertical="bottom" textRotation="0" wrapText="0" indent="0" justifyLastLine="0" shrinkToFit="0" readingOrder="0"/>
      <border diagonalUp="0" diagonalDown="0">
        <left style="thin">
          <color indexed="64"/>
        </left>
        <right style="medium">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2" formatCode="0.00"/>
      <fill>
        <patternFill patternType="solid">
          <fgColor indexed="64"/>
          <bgColor theme="9" tint="0.5999938962981048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2" formatCode="0.00"/>
      <fill>
        <patternFill patternType="solid">
          <fgColor indexed="64"/>
          <bgColor theme="9" tint="0.59999389629810485"/>
        </patternFill>
      </fill>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 formatCode="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4"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alignment horizontal="center"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alignment horizontal="general" vertical="bottom"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dxf>
    <dxf>
      <alignment vertical="bottom" textRotation="0" wrapText="1" indent="0" justifyLastLine="0" shrinkToFit="0" readingOrder="0"/>
    </dxf>
    <dxf>
      <numFmt numFmtId="14" formatCode="0.00%"/>
      <border diagonalUp="0" diagonalDown="0">
        <left style="thin">
          <color indexed="64"/>
        </left>
        <right/>
        <top/>
        <bottom/>
        <vertical/>
        <horizontal/>
      </border>
    </dxf>
    <dxf>
      <numFmt numFmtId="14" formatCode="0.00%"/>
      <border diagonalUp="0" diagonalDown="0">
        <left/>
        <right style="thin">
          <color indexed="64"/>
        </right>
        <top/>
        <bottom/>
        <vertical/>
        <horizontal/>
      </border>
    </dxf>
    <dxf>
      <border outline="0">
        <left style="thin">
          <color indexed="64"/>
        </left>
        <right style="thin">
          <color indexed="64"/>
        </right>
        <top style="thin">
          <color indexed="64"/>
        </top>
        <bottom style="thin">
          <color indexed="64"/>
        </bottom>
      </border>
    </dxf>
    <dxf>
      <border outline="0">
        <bottom style="medium">
          <color indexed="64"/>
        </bottom>
      </border>
    </dxf>
    <dxf>
      <font>
        <b/>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outline="0">
        <left style="thin">
          <color indexed="64"/>
        </left>
        <right style="thin">
          <color indexed="64"/>
        </right>
        <top/>
        <bottom/>
      </border>
    </dxf>
    <dxf>
      <numFmt numFmtId="14" formatCode="0.00%"/>
      <border diagonalUp="0" diagonalDown="0">
        <left style="thin">
          <color indexed="64"/>
        </left>
        <right/>
        <top/>
        <bottom style="thin">
          <color indexed="64"/>
        </bottom>
        <vertical/>
        <horizontal/>
      </border>
    </dxf>
    <dxf>
      <border diagonalUp="0" diagonalDown="0">
        <left style="thin">
          <color indexed="64"/>
        </left>
        <right style="thin">
          <color indexed="64"/>
        </right>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medium">
          <color indexed="64"/>
        </bottom>
      </border>
    </dxf>
    <dxf>
      <font>
        <b/>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outline="0">
        <left style="thin">
          <color indexed="64"/>
        </left>
        <right style="thin">
          <color indexed="64"/>
        </right>
        <top/>
        <bottom/>
      </border>
    </dxf>
    <dxf>
      <font>
        <b/>
        <i val="0"/>
        <strike val="0"/>
        <condense val="0"/>
        <extend val="0"/>
        <outline val="0"/>
        <shadow val="0"/>
        <u val="none"/>
        <vertAlign val="baseline"/>
        <sz val="12"/>
        <color theme="1"/>
        <name val="Times New Roman"/>
        <family val="1"/>
        <scheme val="none"/>
      </font>
    </dxf>
    <dxf>
      <font>
        <b/>
        <i val="0"/>
        <strike val="0"/>
        <condense val="0"/>
        <extend val="0"/>
        <outline val="0"/>
        <shadow val="0"/>
        <u val="none"/>
        <vertAlign val="baseline"/>
        <sz val="12"/>
        <color theme="1"/>
        <name val="Times New Roman"/>
        <family val="1"/>
        <scheme val="none"/>
      </font>
    </dxf>
    <dxf>
      <font>
        <b val="0"/>
        <i val="0"/>
        <strike val="0"/>
        <condense val="0"/>
        <extend val="0"/>
        <outline val="0"/>
        <shadow val="0"/>
        <u val="none"/>
        <vertAlign val="baseline"/>
        <sz val="12"/>
        <color theme="1"/>
        <name val="Times New Roman"/>
        <family val="1"/>
        <scheme val="none"/>
      </font>
      <numFmt numFmtId="1" formatCode="0"/>
      <fill>
        <patternFill patternType="solid">
          <fgColor indexed="64"/>
          <bgColor theme="9" tint="0.59999389629810485"/>
        </patternFill>
      </fill>
      <alignment horizontal="center" vertical="bottom" textRotation="0" wrapText="0" indent="0" justifyLastLine="0" shrinkToFit="0" readingOrder="0"/>
      <border diagonalUp="0" diagonalDown="0">
        <left style="thin">
          <color indexed="64"/>
        </left>
        <right style="medium">
          <color indexed="64"/>
        </right>
        <top style="medium">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2" formatCode="0.00"/>
      <fill>
        <patternFill patternType="solid">
          <fgColor indexed="64"/>
          <bgColor theme="9" tint="0.59999389629810485"/>
        </patternFill>
      </fill>
      <alignment horizontal="center" vertical="bottom" textRotation="0" wrapText="0"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2" formatCode="0.00"/>
      <fill>
        <patternFill patternType="solid">
          <fgColor indexed="64"/>
          <bgColor theme="9" tint="0.59999389629810485"/>
        </patternFill>
      </fill>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 formatCode="0"/>
      <alignment horizontal="center" vertical="bottom" textRotation="0" wrapText="0"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4" formatCode="0.0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Times New Roman"/>
        <family val="1"/>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alignment horizontal="center" vertical="bottom" textRotation="0" wrapText="0"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alignment horizontal="center" vertical="bottom" textRotation="0" wrapText="0"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alignment horizontal="center" vertical="bottom" textRotation="0" wrapText="1"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alignment horizontal="general" vertical="bottom" textRotation="0" wrapText="1" indent="0" justifyLastLine="0" shrinkToFit="0" readingOrder="0"/>
      <border diagonalUp="0" diagonalDown="0">
        <left style="medium">
          <color indexed="64"/>
        </left>
        <right style="thin">
          <color indexed="64"/>
        </right>
        <top style="medium">
          <color indexed="64"/>
        </top>
        <bottom style="thin">
          <color indexed="64"/>
        </bottom>
        <vertical/>
        <horizontal/>
      </border>
    </dxf>
    <dxf>
      <border outline="0">
        <bottom style="medium">
          <color indexed="64"/>
        </bottom>
      </border>
    </dxf>
    <dxf>
      <font>
        <b/>
        <i val="0"/>
        <strike val="0"/>
        <condense val="0"/>
        <extend val="0"/>
        <outline val="0"/>
        <shadow val="0"/>
        <u val="none"/>
        <vertAlign val="baseline"/>
        <sz val="12"/>
        <color theme="1"/>
        <name val="Times New Roman"/>
        <family val="1"/>
        <scheme val="none"/>
      </font>
      <alignment horizontal="center" vertical="bottom" textRotation="0" wrapText="1" indent="0" justifyLastLine="0" shrinkToFit="0" readingOrder="0"/>
    </dxf>
    <dxf>
      <numFmt numFmtId="14" formatCode="0.00%"/>
      <fill>
        <patternFill patternType="none"/>
      </fill>
      <border diagonalUp="0" diagonalDown="0">
        <left style="thin">
          <color indexed="64"/>
        </left>
        <right/>
        <top/>
        <bottom/>
        <vertical/>
        <horizontal/>
      </border>
    </dxf>
    <dxf>
      <numFmt numFmtId="14" formatCode="0.00%"/>
      <fill>
        <patternFill patternType="none"/>
      </fill>
      <border diagonalUp="0" diagonalDown="0">
        <left/>
        <right style="thin">
          <color indexed="64"/>
        </right>
        <top/>
        <bottom/>
        <vertical/>
        <horizontal/>
      </border>
    </dxf>
    <dxf>
      <border outline="0">
        <left style="thin">
          <color indexed="64"/>
        </left>
        <right style="thin">
          <color indexed="64"/>
        </right>
        <top style="thin">
          <color indexed="64"/>
        </top>
        <bottom style="thin">
          <color indexed="64"/>
        </bottom>
      </border>
    </dxf>
    <dxf>
      <fill>
        <patternFill patternType="none"/>
      </fill>
    </dxf>
    <dxf>
      <border outline="0">
        <bottom style="medium">
          <color indexed="64"/>
        </bottom>
      </border>
    </dxf>
    <dxf>
      <font>
        <b/>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outline="0">
        <left style="thin">
          <color indexed="64"/>
        </left>
        <right style="thin">
          <color indexed="64"/>
        </right>
        <top/>
        <bottom/>
      </border>
    </dxf>
    <dxf>
      <numFmt numFmtId="14" formatCode="0.00%"/>
      <border diagonalUp="0" diagonalDown="0">
        <left style="thin">
          <color indexed="64"/>
        </left>
        <right/>
        <top/>
        <bottom style="thin">
          <color indexed="64"/>
        </bottom>
        <vertical/>
        <horizontal/>
      </border>
    </dxf>
    <dxf>
      <border diagonalUp="0" diagonalDown="0">
        <left style="thin">
          <color indexed="64"/>
        </left>
        <right style="thin">
          <color indexed="64"/>
        </right>
        <top/>
        <bottom style="thin">
          <color indexed="64"/>
        </bottom>
        <vertical/>
        <horizontal/>
      </border>
    </dxf>
    <dxf>
      <border diagonalUp="0" diagonalDown="0">
        <left style="thin">
          <color indexed="64"/>
        </left>
        <right style="thin">
          <color indexed="64"/>
        </right>
        <top/>
        <bottom style="thin">
          <color indexed="64"/>
        </bottom>
        <vertical/>
        <horizontal/>
      </border>
    </dxf>
    <dxf>
      <border diagonalUp="0" diagonalDown="0">
        <left/>
        <right style="thin">
          <color indexed="64"/>
        </right>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medium">
          <color indexed="64"/>
        </bottom>
      </border>
    </dxf>
    <dxf>
      <font>
        <b/>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1123950</xdr:colOff>
      <xdr:row>35</xdr:row>
      <xdr:rowOff>66675</xdr:rowOff>
    </xdr:to>
    <xdr:sp macro="" textlink="">
      <xdr:nvSpPr>
        <xdr:cNvPr id="3085" name="AutoShape 13">
          <a:extLst>
            <a:ext uri="{FF2B5EF4-FFF2-40B4-BE49-F238E27FC236}">
              <a16:creationId xmlns:a16="http://schemas.microsoft.com/office/drawing/2014/main" id="{890216EE-99AE-0C59-CFC4-9F2F7FC94931}"/>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B83AE30-E97E-4F15-BB0A-B2429B77A6B2}" name="Table1" displayName="Table1" ref="A5:D8" totalsRowShown="0" headerRowDxfId="53" headerRowBorderDxfId="52" tableBorderDxfId="51">
  <autoFilter ref="A5:D8" xr:uid="{CB83AE30-E97E-4F15-BB0A-B2429B77A6B2}">
    <filterColumn colId="0" hiddenButton="1"/>
    <filterColumn colId="1" hiddenButton="1"/>
    <filterColumn colId="2" hiddenButton="1"/>
    <filterColumn colId="3" hiddenButton="1"/>
  </autoFilter>
  <tableColumns count="4">
    <tableColumn id="1" xr3:uid="{B57A7C49-C159-4F59-82F4-642298232516}" name="Demographic Group" dataDxfId="50"/>
    <tableColumn id="2" xr3:uid="{32247375-1073-43FC-A043-D4776FA0A409}" name="Total Demo Group Apps" dataDxfId="49"/>
    <tableColumn id="3" xr3:uid="{5FFD0040-8935-4BB6-8798-E74448727F92}" name="Total Demo Group Hires" dataDxfId="48"/>
    <tableColumn id="4" xr3:uid="{077F2E03-7781-4604-8FAF-FFB3F970C499}" name="Demo Hire %" dataDxfId="47">
      <calculatedColumnFormula>C6/B6</calculatedColumnFormula>
    </tableColumn>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42CC107-A0E7-47D8-AD22-71B733FA0C61}" name="Table2" displayName="Table2" ref="A10:B11" totalsRowShown="0" headerRowDxfId="46" dataDxfId="44" headerRowBorderDxfId="45" tableBorderDxfId="43">
  <autoFilter ref="A10:B11" xr:uid="{342CC107-A0E7-47D8-AD22-71B733FA0C61}">
    <filterColumn colId="0" hiddenButton="1"/>
    <filterColumn colId="1" hiddenButton="1"/>
  </autoFilter>
  <tableColumns count="2">
    <tableColumn id="1" xr3:uid="{74DDB6C3-070A-414B-948A-B8908E4F700A}" name="Category" dataDxfId="42"/>
    <tableColumn id="2" xr3:uid="{144677A0-B870-4262-96FE-E43084CA974F}" name="Best Group Hire %" dataDxfId="41">
      <calculatedColumnFormula>INDEX(A6:A8,MATCH(MAX(D6:D8),D6:D8,0),0,1)</calculatedColumnFormula>
    </tableColumn>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E2D830A-57F2-4249-9932-229BB082EB57}" name="Table3" displayName="Table3" ref="A13:M16" totalsRowShown="0" headerRowDxfId="40" tableBorderDxfId="39">
  <autoFilter ref="A13:M16" xr:uid="{5E2D830A-57F2-4249-9932-229BB082EB5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autoFilter>
  <tableColumns count="13">
    <tableColumn id="1" xr3:uid="{755F207E-C18D-4B8F-9B4D-147D0F1220B0}" name="Hiring Process Phase" dataDxfId="38"/>
    <tableColumn id="2" xr3:uid="{5F1F4DDD-4F99-4B87-B6D5-843C9CF9EA4C}" name="Total Applicants" dataDxfId="37">
      <calculatedColumnFormula>SUM(B5:B6)</calculatedColumnFormula>
    </tableColumn>
    <tableColumn id="3" xr3:uid="{419D0FE1-C158-4AD4-AF5F-2D50A1C7F23B}" name="Total Demo Group Applicants" dataDxfId="36">
      <calculatedColumnFormula>B6</calculatedColumnFormula>
    </tableColumn>
    <tableColumn id="4" xr3:uid="{4B6854FC-3EDE-4F42-B302-B941608E3305}" name="Total Demo Group Hired" dataDxfId="35">
      <calculatedColumnFormula>C6</calculatedColumnFormula>
    </tableColumn>
    <tableColumn id="5" xr3:uid="{8D3E893B-DD18-47A9-A725-113F26DCBB69}" name="Demo Group App %" dataDxfId="34">
      <calculatedColumnFormula>C14/B14</calculatedColumnFormula>
    </tableColumn>
    <tableColumn id="6" xr3:uid="{AA4C258D-C622-455A-A98F-8DB2CC215705}" name="Demo Group Hire Rate" dataDxfId="33">
      <calculatedColumnFormula>D14/C14</calculatedColumnFormula>
    </tableColumn>
    <tableColumn id="7" xr3:uid="{F7D23A2D-9A3E-4A2B-A9A2-DFBCFCA14053}" name="Best Group Hire %" dataDxfId="32">
      <calculatedColumnFormula>IF($B$11=$A$6,$D$6,MAX($D$6:$D$8))</calculatedColumnFormula>
    </tableColumn>
    <tableColumn id="8" xr3:uid="{7FD37FCE-E885-43AB-91BC-F32DF476917D}" name="Demo Group Hire Expected based on App Rate" dataDxfId="31">
      <calculatedColumnFormula>G14*C14</calculatedColumnFormula>
    </tableColumn>
    <tableColumn id="9" xr3:uid="{C97B06A0-F493-4185-A6B0-CF1CAE113119}" name="Binomial Exact" dataDxfId="30">
      <calculatedColumnFormula>_xlfn.BINOM.DIST(D14,C14,G14,TRUE)</calculatedColumnFormula>
    </tableColumn>
    <tableColumn id="10" xr3:uid="{BE3B1677-444C-492C-91B1-15EC51C66BC2}" name="SD" dataDxfId="29">
      <calculatedColumnFormula>IFERROR((F14-G14)/((G14*(1-G14)/C14)^0.5),0)</calculatedColumnFormula>
    </tableColumn>
    <tableColumn id="11" xr3:uid="{5DE9ACBD-8ED8-4DC1-A0A6-BCD0783D8606}" name="SF" dataDxfId="28">
      <calculatedColumnFormula>H14-D14</calculatedColumnFormula>
    </tableColumn>
    <tableColumn id="12" xr3:uid="{094B8D24-B2ED-4A35-96FA-8BDC92B75D49}" name="SD Disparity?" dataDxfId="27">
      <calculatedColumnFormula>IF(J14&lt;-1.99, "YES", "")</calculatedColumnFormula>
    </tableColumn>
    <tableColumn id="13" xr3:uid="{23408709-368E-40D1-BA11-EADA91B4C2F0}" name="Binomial Exact Disparity?" dataDxfId="26">
      <calculatedColumnFormula>IF((I14*2)&lt;0.05, "YES", "")</calculatedColumnFormula>
    </tableColumn>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C8B4E86-3E53-4879-BC6A-9E6C083B1687}" name="Table4" displayName="Table4" ref="A5:D10" totalsRowShown="0" headerRowDxfId="25" headerRowBorderDxfId="24" tableBorderDxfId="23">
  <autoFilter ref="A5:D10" xr:uid="{DC8B4E86-3E53-4879-BC6A-9E6C083B1687}">
    <filterColumn colId="0" hiddenButton="1"/>
    <filterColumn colId="1" hiddenButton="1"/>
    <filterColumn colId="2" hiddenButton="1"/>
    <filterColumn colId="3" hiddenButton="1"/>
  </autoFilter>
  <tableColumns count="4">
    <tableColumn id="1" xr3:uid="{12068D41-5E0A-4748-A336-2E3D025DE1BB}" name="Race/Ethnicity Group" dataDxfId="22"/>
    <tableColumn id="2" xr3:uid="{D6CE2206-0A99-4D34-8272-720B260DFBFB}" name="Total Group Apps" dataDxfId="21"/>
    <tableColumn id="3" xr3:uid="{84D8E6CD-1AD9-4079-BA27-05EDC9439936}" name="Total Group Hires" dataDxfId="20"/>
    <tableColumn id="4" xr3:uid="{482D4733-34C5-414B-9848-2F0ACF75CC6B}" name="Hire %" dataDxfId="19">
      <calculatedColumnFormula>C6/B6</calculatedColumnFormula>
    </tableColumn>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649A60A9-C8B7-4FB4-A80B-21738ABE1A71}" name="Table5" displayName="Table5" ref="A12:B13" totalsRowShown="0" headerRowDxfId="18" headerRowBorderDxfId="17" tableBorderDxfId="16">
  <autoFilter ref="A12:B13" xr:uid="{649A60A9-C8B7-4FB4-A80B-21738ABE1A71}">
    <filterColumn colId="0" hiddenButton="1"/>
    <filterColumn colId="1" hiddenButton="1"/>
  </autoFilter>
  <tableColumns count="2">
    <tableColumn id="1" xr3:uid="{5E2117DE-53ED-4810-B1F9-BC3DAA814DC4}" name="Category" dataDxfId="15"/>
    <tableColumn id="2" xr3:uid="{63A7290E-7BD6-4527-9EC5-14533BC426FC}" name="Group" dataDxfId="14">
      <calculatedColumnFormula>INDEX(A6:A10,MATCH(MAX(D6:D10),D6:D10,0),0,1)</calculatedColumnFormula>
    </tableColumn>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B7FEB35-625A-4355-98F9-B99177272FB4}" name="Table6" displayName="Table6" ref="A15:M20" totalsRowShown="0" headerRowDxfId="13">
  <autoFilter ref="A15:M20" xr:uid="{2B7FEB35-625A-4355-98F9-B99177272FB4}"/>
  <tableColumns count="13">
    <tableColumn id="1" xr3:uid="{D1531694-E9B0-44A9-9CEA-A3A981B17360}" name="Hiring Process Phase" dataDxfId="12"/>
    <tableColumn id="2" xr3:uid="{3658456F-52F8-43E1-8524-B33BCF181C1E}" name="Total Applicants" dataDxfId="11">
      <calculatedColumnFormula>SUM(B$6:B$10)</calculatedColumnFormula>
    </tableColumn>
    <tableColumn id="3" xr3:uid="{948A0290-3A79-451D-BE8F-9946A0EA311C}" name="Total Demo Group Applicants" dataDxfId="10">
      <calculatedColumnFormula>B6</calculatedColumnFormula>
    </tableColumn>
    <tableColumn id="4" xr3:uid="{200DFDC0-D0C0-49CB-9A1A-D3412F7C4E25}" name="Total Demo Group Hired" dataDxfId="9">
      <calculatedColumnFormula>C6</calculatedColumnFormula>
    </tableColumn>
    <tableColumn id="5" xr3:uid="{43023D85-9D6E-4723-92EE-A1B0DD62F5D1}" name="Demo Group App %" dataDxfId="8">
      <calculatedColumnFormula>C16/B16</calculatedColumnFormula>
    </tableColumn>
    <tableColumn id="6" xr3:uid="{AAEED593-CACD-45F3-A9DD-F3D591E0BD74}" name="Demo Group Hire Rate" dataDxfId="7"/>
    <tableColumn id="7" xr3:uid="{28067D9B-CC58-4F01-AAE7-881CB281F4BD}" name="Best Group Hire %" dataDxfId="6">
      <calculatedColumnFormula>IF($B$13=$A$6,$D$6,MAX($D$6:$D$10))</calculatedColumnFormula>
    </tableColumn>
    <tableColumn id="8" xr3:uid="{DAF08CED-295D-466D-9634-75AC53333EC8}" name="Demo Group Hire Expected based on App Rate" dataDxfId="5">
      <calculatedColumnFormula>G16*C16</calculatedColumnFormula>
    </tableColumn>
    <tableColumn id="9" xr3:uid="{BAE2998B-C637-4950-B60E-9E8969CABF00}" name="Binomial Exact" dataDxfId="4">
      <calculatedColumnFormula>_xlfn.BINOM.DIST(D16,C16,G16,TRUE)</calculatedColumnFormula>
    </tableColumn>
    <tableColumn id="10" xr3:uid="{DFB0C6C1-16A1-4EB5-8ABE-3263616BEAE0}" name="SD" dataDxfId="3">
      <calculatedColumnFormula>IFERROR((F16-G16)/((G16*(1-G16)/C16)^0.5),0)</calculatedColumnFormula>
    </tableColumn>
    <tableColumn id="11" xr3:uid="{E084DA08-6DB3-4BCF-89BC-A92447D509C7}" name="SF" dataDxfId="2">
      <calculatedColumnFormula>H16-D16</calculatedColumnFormula>
    </tableColumn>
    <tableColumn id="12" xr3:uid="{0425B4D7-91FC-4B57-8432-16161F551366}" name="SD Disparity?" dataDxfId="1">
      <calculatedColumnFormula>IF(J16&lt;-1.99, "YES", "")</calculatedColumnFormula>
    </tableColumn>
    <tableColumn id="13" xr3:uid="{48B5691B-0B4A-46C8-8785-E50D7744B4CF}" name="Binomial Exact Disparity?" dataDxfId="0">
      <calculatedColumnFormula>IF((I16*2)&lt;0.05, "YES", "")</calculatedColumnFormula>
    </tableColumn>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vmlDrawing" Target="../drawings/vmlDrawing1.vml"/><Relationship Id="rId5" Type="http://schemas.openxmlformats.org/officeDocument/2006/relationships/comments" Target="../comments1.xml"/><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2.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6.xml"/><Relationship Id="rId5" Type="http://schemas.openxmlformats.org/officeDocument/2006/relationships/table" Target="../tables/table5.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C00C2-D27A-4157-9EC8-FF0A768ED44A}">
  <dimension ref="A1:O18"/>
  <sheetViews>
    <sheetView zoomScale="80" zoomScaleNormal="80" workbookViewId="0">
      <selection activeCell="A16" sqref="A16"/>
    </sheetView>
  </sheetViews>
  <sheetFormatPr defaultRowHeight="15" x14ac:dyDescent="0.25"/>
  <cols>
    <col min="1" max="1" width="52.7109375" customWidth="1"/>
    <col min="2" max="6" width="24.28515625" customWidth="1"/>
    <col min="7" max="7" width="22.85546875" bestFit="1" customWidth="1"/>
    <col min="8" max="8" width="22.28515625" bestFit="1" customWidth="1"/>
    <col min="9" max="9" width="18.5703125" bestFit="1" customWidth="1"/>
    <col min="10" max="10" width="6.28515625" bestFit="1" customWidth="1"/>
    <col min="11" max="11" width="6.140625" bestFit="1" customWidth="1"/>
    <col min="12" max="12" width="11.42578125" customWidth="1"/>
    <col min="13" max="13" width="11.5703125" customWidth="1"/>
  </cols>
  <sheetData>
    <row r="1" spans="1:15" ht="37.5" customHeight="1" x14ac:dyDescent="0.35">
      <c r="A1" s="36" t="s">
        <v>0</v>
      </c>
    </row>
    <row r="2" spans="1:15" ht="37.5" customHeight="1" x14ac:dyDescent="0.25">
      <c r="A2" s="61" t="s">
        <v>1</v>
      </c>
    </row>
    <row r="3" spans="1:15" ht="37.5" customHeight="1" x14ac:dyDescent="0.3">
      <c r="A3" s="96" t="s">
        <v>2</v>
      </c>
    </row>
    <row r="4" spans="1:15" x14ac:dyDescent="0.25">
      <c r="A4" s="60" t="s">
        <v>3</v>
      </c>
    </row>
    <row r="5" spans="1:15" ht="15.75" thickBot="1" x14ac:dyDescent="0.3">
      <c r="A5" s="41" t="s">
        <v>4</v>
      </c>
      <c r="B5" s="42" t="s">
        <v>5</v>
      </c>
      <c r="C5" s="42" t="s">
        <v>6</v>
      </c>
      <c r="D5" s="43" t="s">
        <v>7</v>
      </c>
      <c r="E5" s="23"/>
      <c r="H5" s="23"/>
      <c r="I5" s="23"/>
      <c r="J5" s="14"/>
      <c r="K5" s="14"/>
      <c r="L5" s="14"/>
    </row>
    <row r="6" spans="1:15" x14ac:dyDescent="0.25">
      <c r="A6" s="38" t="s">
        <v>8</v>
      </c>
      <c r="B6" s="24">
        <v>100</v>
      </c>
      <c r="C6" s="24">
        <v>12</v>
      </c>
      <c r="D6" s="45">
        <f>C6/B6</f>
        <v>0.12</v>
      </c>
      <c r="E6" s="15"/>
      <c r="I6" s="15"/>
    </row>
    <row r="7" spans="1:15" x14ac:dyDescent="0.25">
      <c r="A7" s="44" t="s">
        <v>9</v>
      </c>
      <c r="B7" s="37">
        <v>100</v>
      </c>
      <c r="C7" s="66">
        <v>20</v>
      </c>
      <c r="D7" s="65">
        <f>C7/B7</f>
        <v>0.2</v>
      </c>
      <c r="E7" s="15"/>
      <c r="I7" s="15"/>
    </row>
    <row r="8" spans="1:15" x14ac:dyDescent="0.25">
      <c r="A8" s="44" t="s">
        <v>10</v>
      </c>
      <c r="B8" s="37">
        <v>100</v>
      </c>
      <c r="C8" s="66">
        <v>13</v>
      </c>
      <c r="D8" s="65">
        <f>C8/B8</f>
        <v>0.13</v>
      </c>
      <c r="E8" s="15"/>
    </row>
    <row r="9" spans="1:15" ht="18.75" x14ac:dyDescent="0.3">
      <c r="A9" s="35" t="s">
        <v>11</v>
      </c>
      <c r="D9" s="15"/>
      <c r="E9" s="15"/>
    </row>
    <row r="10" spans="1:15" x14ac:dyDescent="0.25">
      <c r="A10" s="41" t="s">
        <v>12</v>
      </c>
      <c r="B10" s="43" t="s">
        <v>13</v>
      </c>
      <c r="D10" s="15"/>
      <c r="E10" s="15"/>
    </row>
    <row r="11" spans="1:15" x14ac:dyDescent="0.25">
      <c r="A11" s="95" t="s">
        <v>14</v>
      </c>
      <c r="B11" s="45" t="str">
        <f>INDEX(A6:A8,MATCH(MAX(D6:D8),D6:D8,0),0,1)</f>
        <v>Male</v>
      </c>
      <c r="D11" s="15"/>
      <c r="E11" s="15"/>
    </row>
    <row r="12" spans="1:15" ht="21" x14ac:dyDescent="0.35">
      <c r="A12" s="57" t="s">
        <v>15</v>
      </c>
      <c r="B12" s="45"/>
      <c r="D12" s="15"/>
      <c r="E12" s="15"/>
    </row>
    <row r="13" spans="1:15" ht="57.75" customHeight="1" x14ac:dyDescent="0.25">
      <c r="A13" s="2" t="s">
        <v>16</v>
      </c>
      <c r="B13" s="3" t="s">
        <v>17</v>
      </c>
      <c r="C13" s="3" t="s">
        <v>18</v>
      </c>
      <c r="D13" s="3" t="s">
        <v>19</v>
      </c>
      <c r="E13" s="4" t="s">
        <v>20</v>
      </c>
      <c r="F13" s="4" t="s">
        <v>21</v>
      </c>
      <c r="G13" s="80" t="s">
        <v>13</v>
      </c>
      <c r="H13" s="3" t="s">
        <v>22</v>
      </c>
      <c r="I13" s="29" t="s">
        <v>23</v>
      </c>
      <c r="J13" s="3" t="s">
        <v>24</v>
      </c>
      <c r="K13" s="3" t="s">
        <v>25</v>
      </c>
      <c r="L13" s="3" t="s">
        <v>26</v>
      </c>
      <c r="M13" s="3" t="s">
        <v>27</v>
      </c>
      <c r="N13" s="67"/>
      <c r="O13" s="67"/>
    </row>
    <row r="14" spans="1:15" ht="15.75" x14ac:dyDescent="0.25">
      <c r="A14" s="25" t="s">
        <v>28</v>
      </c>
      <c r="B14" s="54">
        <f>SUM(B6:B8)</f>
        <v>300</v>
      </c>
      <c r="C14" s="16">
        <f t="shared" ref="C14:D16" si="0">B6</f>
        <v>100</v>
      </c>
      <c r="D14" s="16">
        <f t="shared" si="0"/>
        <v>12</v>
      </c>
      <c r="E14" s="17">
        <f t="shared" ref="E14:E16" si="1">C14/B14</f>
        <v>0.33333333333333331</v>
      </c>
      <c r="F14" s="17">
        <f>D14/C14</f>
        <v>0.12</v>
      </c>
      <c r="G14" s="94">
        <f>IF($B$11=$A$6,$D$6,MAX($D$6:$D$8))</f>
        <v>0.2</v>
      </c>
      <c r="H14" s="7">
        <f>G14*C14</f>
        <v>20</v>
      </c>
      <c r="I14" s="27">
        <f>_xlfn.BINOM.DIST(D14,C14,G14,TRUE)</f>
        <v>2.532875322139699E-2</v>
      </c>
      <c r="J14" s="28">
        <f>IFERROR((F14-G14)/((G14*(1-G14)/C14)^0.5),0)</f>
        <v>-2.0000000000000004</v>
      </c>
      <c r="K14" s="8">
        <f>H14-D14</f>
        <v>8</v>
      </c>
      <c r="L14" s="32" t="str">
        <f>IF(J14&lt;-1.99, "YES", "")</f>
        <v>YES</v>
      </c>
      <c r="M14" s="32" t="str">
        <f>IF((I14*2)&lt;0.05, "YES", "")</f>
        <v/>
      </c>
    </row>
    <row r="15" spans="1:15" ht="15.75" x14ac:dyDescent="0.25">
      <c r="A15" s="46" t="s">
        <v>29</v>
      </c>
      <c r="B15" s="55">
        <f>SUM(B6:B8)</f>
        <v>300</v>
      </c>
      <c r="C15" s="47">
        <f t="shared" si="0"/>
        <v>100</v>
      </c>
      <c r="D15" s="47">
        <f t="shared" si="0"/>
        <v>20</v>
      </c>
      <c r="E15" s="48">
        <f t="shared" ref="E15" si="2">C15/B15</f>
        <v>0.33333333333333331</v>
      </c>
      <c r="F15" s="92">
        <f>D15/C15</f>
        <v>0.2</v>
      </c>
      <c r="G15" s="91">
        <f>IF($B$11=$A$6,$D$6,MAX($D$6:$D$8))</f>
        <v>0.2</v>
      </c>
      <c r="H15" s="93">
        <f>G15*C15</f>
        <v>20</v>
      </c>
      <c r="I15" s="50">
        <f>_xlfn.BINOM.DIST(D15,C15,G15,TRUE)</f>
        <v>0.55946158487339714</v>
      </c>
      <c r="J15" s="51">
        <f>IFERROR((F15-G15)/((G15*(1-G15)/C15)^0.5),0)</f>
        <v>0</v>
      </c>
      <c r="K15" s="52">
        <f>H15-D15</f>
        <v>0</v>
      </c>
      <c r="L15" s="32" t="str">
        <f>IF(J15&lt;-1.99, "YES", "")</f>
        <v/>
      </c>
      <c r="M15" s="32" t="str">
        <f>IF((I15*2)&lt;0.05, "YES", "")</f>
        <v/>
      </c>
    </row>
    <row r="16" spans="1:15" ht="15.75" x14ac:dyDescent="0.25">
      <c r="A16" s="46" t="s">
        <v>30</v>
      </c>
      <c r="B16" s="55">
        <f>SUM(B6:B8)</f>
        <v>300</v>
      </c>
      <c r="C16" s="47">
        <f t="shared" si="0"/>
        <v>100</v>
      </c>
      <c r="D16" s="47">
        <f t="shared" si="0"/>
        <v>13</v>
      </c>
      <c r="E16" s="48">
        <f t="shared" si="1"/>
        <v>0.33333333333333331</v>
      </c>
      <c r="F16" s="48">
        <f>D16/C16</f>
        <v>0.13</v>
      </c>
      <c r="G16" s="94">
        <f>IF($B$11=$A$6,$D$6,MAX($D$6:$D$8))</f>
        <v>0.2</v>
      </c>
      <c r="H16" s="49">
        <f>G16*C16</f>
        <v>20</v>
      </c>
      <c r="I16" s="50">
        <f>_xlfn.BINOM.DIST(D16,C16,G16,TRUE)</f>
        <v>4.6912237160785838E-2</v>
      </c>
      <c r="J16" s="51">
        <f>IFERROR((F16-G16)/((G16*(1-G16)/C16)^0.5),0)</f>
        <v>-1.7500000000000002</v>
      </c>
      <c r="K16" s="52">
        <f>H16-D16</f>
        <v>7</v>
      </c>
      <c r="L16" s="32" t="str">
        <f>IF(J16&lt;-1.99, "YES", "")</f>
        <v/>
      </c>
      <c r="M16" s="32" t="str">
        <f>IF((I16*2)&lt;0.05, "YES", "")</f>
        <v/>
      </c>
    </row>
    <row r="17" spans="1:13" ht="15.75" x14ac:dyDescent="0.25">
      <c r="A17" s="34" t="s">
        <v>31</v>
      </c>
      <c r="L17" s="32"/>
      <c r="M17" s="32"/>
    </row>
    <row r="18" spans="1:13" ht="15.75" x14ac:dyDescent="0.25">
      <c r="A18" t="s">
        <v>32</v>
      </c>
      <c r="L18" s="32"/>
      <c r="M18" s="32"/>
    </row>
  </sheetData>
  <pageMargins left="0.7" right="0.7" top="0.75" bottom="0.75" header="0.3" footer="0.3"/>
  <legacyDrawing r:id="rId1"/>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1DFCE-0231-48D6-9676-DF69D577506C}">
  <sheetPr>
    <pageSetUpPr fitToPage="1"/>
  </sheetPr>
  <dimension ref="A1:Q22"/>
  <sheetViews>
    <sheetView tabSelected="1" topLeftCell="A3" zoomScaleNormal="100" workbookViewId="0">
      <selection activeCell="A20" sqref="A20"/>
    </sheetView>
  </sheetViews>
  <sheetFormatPr defaultRowHeight="15" x14ac:dyDescent="0.25"/>
  <cols>
    <col min="1" max="1" width="28.140625" customWidth="1"/>
    <col min="2" max="2" width="21.28515625" customWidth="1"/>
    <col min="3" max="8" width="19.140625" customWidth="1"/>
    <col min="9" max="9" width="17.7109375" customWidth="1"/>
    <col min="10" max="10" width="9.5703125" customWidth="1"/>
    <col min="11" max="11" width="8.42578125" customWidth="1"/>
    <col min="12" max="12" width="17.28515625" bestFit="1" customWidth="1"/>
    <col min="13" max="13" width="21.42578125" bestFit="1" customWidth="1"/>
    <col min="14" max="14" width="13.42578125" customWidth="1"/>
    <col min="15" max="15" width="11.5703125" customWidth="1"/>
    <col min="16" max="16" width="12.42578125" bestFit="1" customWidth="1"/>
    <col min="17" max="18" width="9.5703125" bestFit="1" customWidth="1"/>
    <col min="19" max="19" width="11.5703125" bestFit="1" customWidth="1"/>
    <col min="20" max="20" width="9.5703125" bestFit="1" customWidth="1"/>
    <col min="21" max="21" width="12.42578125" bestFit="1" customWidth="1"/>
  </cols>
  <sheetData>
    <row r="1" spans="1:17" ht="44.25" customHeight="1" x14ac:dyDescent="0.35">
      <c r="A1" s="58" t="s">
        <v>33</v>
      </c>
    </row>
    <row r="2" spans="1:17" ht="44.25" customHeight="1" x14ac:dyDescent="0.25">
      <c r="A2" s="61" t="s">
        <v>1</v>
      </c>
    </row>
    <row r="3" spans="1:17" ht="44.25" customHeight="1" x14ac:dyDescent="0.3">
      <c r="A3" s="35" t="s">
        <v>34</v>
      </c>
    </row>
    <row r="4" spans="1:17" x14ac:dyDescent="0.25">
      <c r="A4" s="60" t="s">
        <v>3</v>
      </c>
      <c r="B4" s="14"/>
    </row>
    <row r="5" spans="1:17" s="14" customFormat="1" ht="15.75" thickBot="1" x14ac:dyDescent="0.3">
      <c r="A5" s="41" t="s">
        <v>35</v>
      </c>
      <c r="B5" s="42" t="s">
        <v>36</v>
      </c>
      <c r="C5" s="42" t="s">
        <v>37</v>
      </c>
      <c r="D5" s="43" t="s">
        <v>38</v>
      </c>
      <c r="E5" s="23"/>
      <c r="H5" s="23"/>
      <c r="I5" s="23"/>
    </row>
    <row r="6" spans="1:17" x14ac:dyDescent="0.25">
      <c r="A6" s="38" t="s">
        <v>39</v>
      </c>
      <c r="B6" s="68">
        <v>100</v>
      </c>
      <c r="C6" s="68">
        <v>10</v>
      </c>
      <c r="D6" s="40">
        <f>C6/B6</f>
        <v>0.1</v>
      </c>
      <c r="E6" s="15"/>
      <c r="I6" s="15"/>
    </row>
    <row r="7" spans="1:17" x14ac:dyDescent="0.25">
      <c r="A7" s="39" t="s">
        <v>40</v>
      </c>
      <c r="B7" s="69">
        <v>100</v>
      </c>
      <c r="C7" s="69">
        <v>3</v>
      </c>
      <c r="D7" s="40">
        <f t="shared" ref="D7:D9" si="0">C7/B7</f>
        <v>0.03</v>
      </c>
      <c r="E7" s="15"/>
    </row>
    <row r="8" spans="1:17" x14ac:dyDescent="0.25">
      <c r="A8" s="39" t="s">
        <v>41</v>
      </c>
      <c r="B8" s="69">
        <v>100</v>
      </c>
      <c r="C8" s="68">
        <v>7</v>
      </c>
      <c r="D8" s="40">
        <f t="shared" si="0"/>
        <v>7.0000000000000007E-2</v>
      </c>
      <c r="E8" s="15"/>
    </row>
    <row r="9" spans="1:17" x14ac:dyDescent="0.25">
      <c r="A9" s="39" t="s">
        <v>42</v>
      </c>
      <c r="B9" s="69">
        <v>100</v>
      </c>
      <c r="C9" s="70">
        <v>5</v>
      </c>
      <c r="D9" s="45">
        <f t="shared" si="0"/>
        <v>0.05</v>
      </c>
      <c r="E9" s="15"/>
    </row>
    <row r="10" spans="1:17" x14ac:dyDescent="0.25">
      <c r="A10" s="44" t="s">
        <v>43</v>
      </c>
      <c r="B10" s="71">
        <v>100</v>
      </c>
      <c r="C10" s="72">
        <v>0</v>
      </c>
      <c r="D10" s="65">
        <f>C10/B10</f>
        <v>0</v>
      </c>
      <c r="E10" s="15"/>
    </row>
    <row r="11" spans="1:17" ht="40.5" customHeight="1" x14ac:dyDescent="0.3">
      <c r="A11" s="62" t="s">
        <v>44</v>
      </c>
      <c r="B11" s="37"/>
      <c r="C11" s="53"/>
      <c r="D11" s="45"/>
      <c r="E11" s="15"/>
    </row>
    <row r="12" spans="1:17" x14ac:dyDescent="0.25">
      <c r="A12" s="75" t="s">
        <v>12</v>
      </c>
      <c r="B12" s="76" t="s">
        <v>45</v>
      </c>
      <c r="D12" s="15"/>
      <c r="E12" s="15"/>
    </row>
    <row r="13" spans="1:17" x14ac:dyDescent="0.25">
      <c r="A13" s="73" t="s">
        <v>46</v>
      </c>
      <c r="B13" s="74" t="str">
        <f>INDEX(A6:A10,MATCH(MAX(D6:D10),D6:D10,0),0,1)</f>
        <v>White</v>
      </c>
      <c r="D13" s="15"/>
      <c r="E13" s="15"/>
    </row>
    <row r="14" spans="1:17" ht="36.75" customHeight="1" x14ac:dyDescent="0.3">
      <c r="A14" s="56" t="s">
        <v>15</v>
      </c>
      <c r="B14" s="45"/>
      <c r="D14" s="15"/>
      <c r="E14" s="15"/>
    </row>
    <row r="15" spans="1:17" s="14" customFormat="1" ht="47.25" x14ac:dyDescent="0.25">
      <c r="A15" s="77" t="s">
        <v>16</v>
      </c>
      <c r="B15" s="78" t="s">
        <v>17</v>
      </c>
      <c r="C15" s="78" t="s">
        <v>18</v>
      </c>
      <c r="D15" s="78" t="s">
        <v>19</v>
      </c>
      <c r="E15" s="79" t="s">
        <v>20</v>
      </c>
      <c r="F15" s="79" t="s">
        <v>21</v>
      </c>
      <c r="G15" s="80" t="s">
        <v>13</v>
      </c>
      <c r="H15" s="78" t="s">
        <v>22</v>
      </c>
      <c r="I15" s="81" t="s">
        <v>23</v>
      </c>
      <c r="J15" s="78" t="s">
        <v>24</v>
      </c>
      <c r="K15" s="78" t="s">
        <v>25</v>
      </c>
      <c r="L15" s="1" t="s">
        <v>26</v>
      </c>
      <c r="M15" s="1" t="s">
        <v>27</v>
      </c>
      <c r="P15" s="59"/>
      <c r="Q15" s="59"/>
    </row>
    <row r="16" spans="1:17" ht="15.75" x14ac:dyDescent="0.25">
      <c r="A16" s="82" t="s">
        <v>47</v>
      </c>
      <c r="B16" s="83">
        <f>SUM(B$6:B$10)</f>
        <v>500</v>
      </c>
      <c r="C16" s="84">
        <f t="shared" ref="C16:D20" si="1">B6</f>
        <v>100</v>
      </c>
      <c r="D16" s="84">
        <f t="shared" si="1"/>
        <v>10</v>
      </c>
      <c r="E16" s="85">
        <f t="shared" ref="E16:E20" si="2">C16/B16</f>
        <v>0.2</v>
      </c>
      <c r="F16" s="85">
        <f>IFERROR(D16/C16,"0")</f>
        <v>0.1</v>
      </c>
      <c r="G16" s="86">
        <f>IF($B$13=$A$6,$D$6,MAX($D$6:$D$10))</f>
        <v>0.1</v>
      </c>
      <c r="H16" s="87">
        <f>G16*C16</f>
        <v>10</v>
      </c>
      <c r="I16" s="88">
        <f>_xlfn.BINOM.DIST(D16,C16,G16,TRUE)</f>
        <v>0.58315551226649132</v>
      </c>
      <c r="J16" s="89">
        <f>IFERROR((F16-G16)/((G16*(1-G16)/C16)^0.5),0)</f>
        <v>0</v>
      </c>
      <c r="K16" s="90">
        <f>H16-D16</f>
        <v>0</v>
      </c>
      <c r="L16" s="32" t="str">
        <f t="shared" ref="L16:L20" si="3">IF(J16&lt;-1.99, "YES", "")</f>
        <v/>
      </c>
      <c r="M16" s="32" t="str">
        <f t="shared" ref="M16:M20" si="4">IF((I16*2)&lt;0.05, "YES", "")</f>
        <v/>
      </c>
    </row>
    <row r="17" spans="1:13" ht="31.5" x14ac:dyDescent="0.25">
      <c r="A17" s="31" t="s">
        <v>48</v>
      </c>
      <c r="B17" s="64">
        <f>SUM(B$6:B$10)</f>
        <v>500</v>
      </c>
      <c r="C17" s="18">
        <f t="shared" si="1"/>
        <v>100</v>
      </c>
      <c r="D17" s="18">
        <f t="shared" si="1"/>
        <v>3</v>
      </c>
      <c r="E17" s="19">
        <f t="shared" si="2"/>
        <v>0.2</v>
      </c>
      <c r="F17" s="19">
        <f>IFERROR(D17/C17,"0")</f>
        <v>0.03</v>
      </c>
      <c r="G17" s="33">
        <f t="shared" ref="G17:G20" si="5">IF($B$13=$A$6,$D$6,MAX($D$6:$D$10))</f>
        <v>0.1</v>
      </c>
      <c r="H17" s="5">
        <f>G17*C17</f>
        <v>10</v>
      </c>
      <c r="I17" s="6">
        <f>_xlfn.BINOM.DIST(D17,C17,G17,TRUE)</f>
        <v>7.8364871211844041E-3</v>
      </c>
      <c r="J17" s="26">
        <f>IFERROR((F17-G17)/((G17*(1-G17)/C17)^0.5),0)</f>
        <v>-2.3333333333333335</v>
      </c>
      <c r="K17" s="9">
        <f>H17-D17</f>
        <v>7</v>
      </c>
      <c r="L17" s="32" t="str">
        <f t="shared" si="3"/>
        <v>YES</v>
      </c>
      <c r="M17" s="32" t="str">
        <f t="shared" si="4"/>
        <v>YES</v>
      </c>
    </row>
    <row r="18" spans="1:13" ht="31.5" x14ac:dyDescent="0.25">
      <c r="A18" s="31" t="s">
        <v>49</v>
      </c>
      <c r="B18" s="64">
        <f>SUM(B$6:B$10)</f>
        <v>500</v>
      </c>
      <c r="C18" s="18">
        <f t="shared" si="1"/>
        <v>100</v>
      </c>
      <c r="D18" s="18">
        <f t="shared" si="1"/>
        <v>7</v>
      </c>
      <c r="E18" s="19">
        <f t="shared" si="2"/>
        <v>0.2</v>
      </c>
      <c r="F18" s="19">
        <f>IFERROR(D18/C18,"0")</f>
        <v>7.0000000000000007E-2</v>
      </c>
      <c r="G18" s="33">
        <f t="shared" si="5"/>
        <v>0.1</v>
      </c>
      <c r="H18" s="5">
        <f>G18*C18</f>
        <v>10</v>
      </c>
      <c r="I18" s="6">
        <f>_xlfn.BINOM.DIST(D18,C18,G18,TRUE)</f>
        <v>0.20605086180400992</v>
      </c>
      <c r="J18" s="26">
        <f>IFERROR((F18-G18)/((G18*(1-G18)/C18)^0.5),0)</f>
        <v>-0.99999999999999989</v>
      </c>
      <c r="K18" s="9">
        <f>H18-D18</f>
        <v>3</v>
      </c>
      <c r="L18" s="32" t="str">
        <f t="shared" si="3"/>
        <v/>
      </c>
      <c r="M18" s="32" t="str">
        <f t="shared" si="4"/>
        <v/>
      </c>
    </row>
    <row r="19" spans="1:13" ht="15.75" x14ac:dyDescent="0.25">
      <c r="A19" s="31" t="s">
        <v>50</v>
      </c>
      <c r="B19" s="64">
        <f>SUM(B$6:B$10)</f>
        <v>500</v>
      </c>
      <c r="C19" s="18">
        <f t="shared" si="1"/>
        <v>100</v>
      </c>
      <c r="D19" s="18">
        <f t="shared" si="1"/>
        <v>5</v>
      </c>
      <c r="E19" s="19">
        <f t="shared" si="2"/>
        <v>0.2</v>
      </c>
      <c r="F19" s="19">
        <f>IFERROR(D19/C19,"0")</f>
        <v>0.05</v>
      </c>
      <c r="G19" s="33">
        <f t="shared" si="5"/>
        <v>0.1</v>
      </c>
      <c r="H19" s="5">
        <f>G19*C19</f>
        <v>10</v>
      </c>
      <c r="I19" s="6">
        <f>_xlfn.BINOM.DIST(D19,C19,G19,TRUE)</f>
        <v>5.7576886487033796E-2</v>
      </c>
      <c r="J19" s="26">
        <f>IFERROR((F19-G19)/((G19*(1-G19)/C19)^0.5),0)</f>
        <v>-1.6666666666666665</v>
      </c>
      <c r="K19" s="9">
        <f>H19-D19</f>
        <v>5</v>
      </c>
      <c r="L19" s="32" t="str">
        <f t="shared" si="3"/>
        <v/>
      </c>
      <c r="M19" s="32" t="str">
        <f t="shared" si="4"/>
        <v/>
      </c>
    </row>
    <row r="20" spans="1:13" ht="31.5" x14ac:dyDescent="0.25">
      <c r="A20" s="30" t="s">
        <v>51</v>
      </c>
      <c r="B20" s="63">
        <f>SUM(B$6:B$10)</f>
        <v>500</v>
      </c>
      <c r="C20" s="20">
        <f t="shared" si="1"/>
        <v>100</v>
      </c>
      <c r="D20" s="20">
        <f t="shared" si="1"/>
        <v>0</v>
      </c>
      <c r="E20" s="21">
        <f t="shared" si="2"/>
        <v>0.2</v>
      </c>
      <c r="F20" s="21">
        <f>IFERROR(D20/C20,"0%")</f>
        <v>0</v>
      </c>
      <c r="G20" s="22">
        <f t="shared" si="5"/>
        <v>0.1</v>
      </c>
      <c r="H20" s="10">
        <f>G20*C20</f>
        <v>10</v>
      </c>
      <c r="I20" s="11">
        <f>_xlfn.BINOM.DIST(D20,C20,G20,TRUE)</f>
        <v>2.6561398887587476E-5</v>
      </c>
      <c r="J20" s="12">
        <f>IFERROR((F20-G20)/((G20*(1-G20)/C20)^0.5),0)</f>
        <v>-3.333333333333333</v>
      </c>
      <c r="K20" s="13">
        <f>H20-D20</f>
        <v>10</v>
      </c>
      <c r="L20" s="32" t="str">
        <f t="shared" si="3"/>
        <v>YES</v>
      </c>
      <c r="M20" s="32" t="str">
        <f t="shared" si="4"/>
        <v>YES</v>
      </c>
    </row>
    <row r="21" spans="1:13" ht="15.75" x14ac:dyDescent="0.25">
      <c r="A21" s="34" t="s">
        <v>31</v>
      </c>
    </row>
    <row r="22" spans="1:13" x14ac:dyDescent="0.25">
      <c r="A22" t="s">
        <v>52</v>
      </c>
    </row>
  </sheetData>
  <pageMargins left="0.7" right="0.7" top="0.75" bottom="0.75" header="0.3" footer="0.3"/>
  <pageSetup scale="50" orientation="landscape" r:id="rId1"/>
  <drawing r:id="rId2"/>
  <legacyDrawing r:id="rId3"/>
  <tableParts count="3">
    <tablePart r:id="rId4"/>
    <tablePart r:id="rId5"/>
    <tablePart r:id="rId6"/>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9998F913F115B44A9E14E7DD122D037" ma:contentTypeVersion="16" ma:contentTypeDescription="Create a new document." ma:contentTypeScope="" ma:versionID="bad812fbcd2b7bb1b88839368f07e15e">
  <xsd:schema xmlns:xsd="http://www.w3.org/2001/XMLSchema" xmlns:xs="http://www.w3.org/2001/XMLSchema" xmlns:p="http://schemas.microsoft.com/office/2006/metadata/properties" xmlns:ns2="1492efbd-0efb-4b2a-8de6-4df501ca36ce" xmlns:ns3="dff0242a-1408-43e5-9f62-3bcb689d00e1" targetNamespace="http://schemas.microsoft.com/office/2006/metadata/properties" ma:root="true" ma:fieldsID="954ef8b0a19499b7d7af314161b6432d" ns2:_="" ns3:_="">
    <xsd:import namespace="1492efbd-0efb-4b2a-8de6-4df501ca36ce"/>
    <xsd:import namespace="dff0242a-1408-43e5-9f62-3bcb689d00e1"/>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492efbd-0efb-4b2a-8de6-4df501ca36c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f3f1a6f9-d132-49b3-ae66-c2da0fdf21c7}" ma:internalName="TaxCatchAll" ma:showField="CatchAllData" ma:web="1492efbd-0efb-4b2a-8de6-4df501ca36c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ff0242a-1408-43e5-9f62-3bcb689d00e1"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0564e3ee-bcff-4be1-9620-ba5d8a73680f"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BillingMetadata" ma:index="22" nillable="true" ma:displayName="MediaServiceBillingMetadata" ma:hidden="true" ma:internalName="MediaServiceBillingMetadata" ma:readOnly="true">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492efbd-0efb-4b2a-8de6-4df501ca36ce" xsi:nil="true"/>
    <lcf76f155ced4ddcb4097134ff3c332f xmlns="dff0242a-1408-43e5-9f62-3bcb689d00e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784882B-4906-449B-A766-143CCF2442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492efbd-0efb-4b2a-8de6-4df501ca36ce"/>
    <ds:schemaRef ds:uri="dff0242a-1408-43e5-9f62-3bcb689d00e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F497F4D-E31F-4769-AB54-5B45ECF017B6}">
  <ds:schemaRefs>
    <ds:schemaRef ds:uri="http://schemas.microsoft.com/sharepoint/v3/contenttype/forms"/>
  </ds:schemaRefs>
</ds:datastoreItem>
</file>

<file path=customXml/itemProps3.xml><?xml version="1.0" encoding="utf-8"?>
<ds:datastoreItem xmlns:ds="http://schemas.openxmlformats.org/officeDocument/2006/customXml" ds:itemID="{8E9848D2-0322-4BDB-A15E-1E193ABD5467}">
  <ds:schemaRefs>
    <ds:schemaRef ds:uri="http://schemas.microsoft.com/office/2006/metadata/properties"/>
    <ds:schemaRef ds:uri="http://schemas.microsoft.com/office/infopath/2007/PartnerControls"/>
    <ds:schemaRef ds:uri="1492efbd-0efb-4b2a-8de6-4df501ca36ce"/>
    <ds:schemaRef ds:uri="dff0242a-1408-43e5-9f62-3bcb689d00e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Longitudinal Analysis-Gender</vt:lpstr>
      <vt:lpstr>Longitudinal Analysis - Race</vt:lpstr>
      <vt:lpstr>'Longitudinal Analysis - Race'!Print_Area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Longitudinal Analysis For Sex and Race</dc:title>
  <dc:subject/>
  <dc:creator>Author </dc:creator>
  <cp:keywords/>
  <dc:description/>
  <cp:lastModifiedBy>Shannon, Lashonda</cp:lastModifiedBy>
  <cp:revision/>
  <dcterms:created xsi:type="dcterms:W3CDTF">2016-12-06T17:50:40Z</dcterms:created>
  <dcterms:modified xsi:type="dcterms:W3CDTF">2026-03-26T16:11:23Z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ContentTypeId">
    <vt:lpwstr>0x010100D9998F913F115B44A9E14E7DD122D037</vt:lpwstr>
  </property>
  <property fmtid="{D5CDD505-2E9C-101B-9397-08002B2CF9AE}" pid="4" name="MediaServiceImageTags">
    <vt:lpwstr/>
  </property>
</Properties>
</file>