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ccco.sharepoint.com/sites/GRP_FiscalServices/Shared Documents/SCFF/2026-27/AD/Website Exhibits/"/>
    </mc:Choice>
  </mc:AlternateContent>
  <xr:revisionPtr revIDLastSave="305" documentId="8_{1DB30452-A993-4F3B-97C6-528B03FE7608}" xr6:coauthVersionLast="47" xr6:coauthVersionMax="47" xr10:uidLastSave="{67F8705D-8457-40D8-835F-F86D3201F825}"/>
  <bookViews>
    <workbookView xWindow="28680" yWindow="-120" windowWidth="29040" windowHeight="15720" xr2:uid="{A3A0C95F-7214-4007-9CAE-FE2E8F47370D}"/>
  </bookViews>
  <sheets>
    <sheet name="2026-27 Advance Growth Formula" sheetId="2" r:id="rId1"/>
  </sheets>
  <definedNames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M">#REF!</definedName>
    <definedName name="\P">#REF!</definedName>
    <definedName name="\S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__">#REF!</definedName>
    <definedName name="____">#REF!</definedName>
    <definedName name="__C">#REF!</definedName>
    <definedName name="__CCC">#REF!</definedName>
    <definedName name="_1">#REF!</definedName>
    <definedName name="_2">#REF!</definedName>
    <definedName name="_3">#REF!</definedName>
    <definedName name="_4">#REF!</definedName>
    <definedName name="_5">#REF!</definedName>
    <definedName name="_CCC">#REF!</definedName>
    <definedName name="_CCC10">#REF!</definedName>
    <definedName name="_CCC11">#REF!</definedName>
    <definedName name="_CCC2">#REF!</definedName>
    <definedName name="_CCC25">#REF!</definedName>
    <definedName name="_CCC26">#REF!</definedName>
    <definedName name="_CCC27">#REF!</definedName>
    <definedName name="_CCC3">#REF!</definedName>
    <definedName name="_CCC4">#REF!</definedName>
    <definedName name="_CCC5">#REF!</definedName>
    <definedName name="_CCC6">#REF!</definedName>
    <definedName name="_CCC7">#REF!</definedName>
    <definedName name="_CCC8">#REF!</definedName>
    <definedName name="_CCC9">#REF!</definedName>
    <definedName name="_DIST" hidden="1">#REF!</definedName>
    <definedName name="_Dist_Bin" hidden="1">#REF!</definedName>
    <definedName name="_DIST_V" hidden="1">#REF!</definedName>
    <definedName name="_Dist_Values" hidden="1">#REF!</definedName>
    <definedName name="_F" hidden="1">#REF!</definedName>
    <definedName name="_Fill" hidden="1">#REF!</definedName>
    <definedName name="_MO">#REF!</definedName>
    <definedName name="_MO10">#REF!</definedName>
    <definedName name="_mo12">#REF!</definedName>
    <definedName name="_MO5">#REF!</definedName>
    <definedName name="_mo7">#REF!</definedName>
    <definedName name="_MO9">#REF!</definedName>
    <definedName name="_NSA1">#REF!</definedName>
    <definedName name="_NSA10">#REF!</definedName>
    <definedName name="_NSA101">#REF!</definedName>
    <definedName name="_NSA120">#REF!</definedName>
    <definedName name="_NSA2">#REF!</definedName>
    <definedName name="_NSA20214">#REF!</definedName>
    <definedName name="_NSA21">#REF!</definedName>
    <definedName name="_NSA230">#REF!</definedName>
    <definedName name="_NSA2392">#REF!</definedName>
    <definedName name="_NSA2942r5">#REF!</definedName>
    <definedName name="_NSA3">#REF!</definedName>
    <definedName name="_NSA4">#REF!</definedName>
    <definedName name="_NSA5">#REF!</definedName>
    <definedName name="_NSA6">#REF!</definedName>
    <definedName name="_NSA7">#REF!</definedName>
    <definedName name="_NSA78">#REF!</definedName>
    <definedName name="_NSA8">#REF!</definedName>
    <definedName name="_NSA9">#REF!</definedName>
    <definedName name="_NSA90">#REF!</definedName>
    <definedName name="_NSA9202">#REF!</definedName>
    <definedName name="_REG2">#REF!</definedName>
    <definedName name="_REG3">#REF!</definedName>
    <definedName name="_REG4">#REF!</definedName>
    <definedName name="_REG5">#REF!</definedName>
    <definedName name="_REG6">#REF!</definedName>
    <definedName name="_REG7">#REF!</definedName>
    <definedName name="_Sort" hidden="1">#REF!</definedName>
    <definedName name="_Sort2" hidden="1">#REF!</definedName>
    <definedName name="_X1">#REF!</definedName>
    <definedName name="_X101">#REF!</definedName>
    <definedName name="_X11">#REF!</definedName>
    <definedName name="a">#REF!</definedName>
    <definedName name="ab">#REF!</definedName>
    <definedName name="abc">#REF!</definedName>
    <definedName name="abcd">#REF!</definedName>
    <definedName name="abd">#REF!</definedName>
    <definedName name="abda">#REF!</definedName>
    <definedName name="abwa">#REF!</definedName>
    <definedName name="Actual_PtaxandERAF_Report">#REF!</definedName>
    <definedName name="AdminActivities_20.21" comment="Use in District Analysis">#REF!</definedName>
    <definedName name="AdminPartII_20.21" comment="Use in District Analysis">#REF!</definedName>
    <definedName name="aer">#REF!</definedName>
    <definedName name="Allocations">#REF!</definedName>
    <definedName name="Analysis_Actuals" comment="Data used for Review">#REF!</definedName>
    <definedName name="ar">#REF!</definedName>
    <definedName name="as">#REF!</definedName>
    <definedName name="aw">#REF!</definedName>
    <definedName name="awd">#REF!</definedName>
    <definedName name="awda">#REF!</definedName>
    <definedName name="awdawd">#REF!</definedName>
    <definedName name="awdawda">#REF!</definedName>
    <definedName name="awdcfawgw">#REF!</definedName>
    <definedName name="awdfaw">#REF!</definedName>
    <definedName name="awgsreg">#REF!</definedName>
    <definedName name="awijd">#REF!</definedName>
    <definedName name="azaz">#REF!</definedName>
    <definedName name="b">#REF!</definedName>
    <definedName name="B_C">#REF!</definedName>
    <definedName name="B_C_SHORT">#REF!</definedName>
    <definedName name="BC">#REF!</definedName>
    <definedName name="cab">#REF!</definedName>
    <definedName name="cac">#REF!</definedName>
    <definedName name="cad">#REF!</definedName>
    <definedName name="caj">#REF!</definedName>
    <definedName name="CALGRANT_FALLSPRING">#REF!</definedName>
    <definedName name="CashPrint1">#REF!</definedName>
    <definedName name="CashPrint2">#REF!</definedName>
    <definedName name="CCC_BASE_92">#REF!</definedName>
    <definedName name="CCC_BASE_93">#REF!</definedName>
    <definedName name="CCC_BASE_94">#REF!</definedName>
    <definedName name="CCFS_311_District_Actual">#REF!</definedName>
    <definedName name="CCFS_311Output">#REF!</definedName>
    <definedName name="CCFS_329_County_Actual">#REF!</definedName>
    <definedName name="CCFS_329SortedbyDistrict">#REF!</definedName>
    <definedName name="CHECK">#REF!</definedName>
    <definedName name="CO_APPORT_REV_9">#REF!</definedName>
    <definedName name="CO_NET_LR_86">#REF!</definedName>
    <definedName name="CO_NET_LR_87">#REF!</definedName>
    <definedName name="CO_NET_LR_88">#REF!</definedName>
    <definedName name="CO_NET_LR_89">#REF!</definedName>
    <definedName name="CO_NET_LR_90">#REF!</definedName>
    <definedName name="CO_P98_LR_93">#REF!</definedName>
    <definedName name="CO_P98_LR_94">#REF!</definedName>
    <definedName name="CO_SE_SHARE_92">#REF!</definedName>
    <definedName name="CO_SE_SHARE_93">#REF!</definedName>
    <definedName name="CO_SE_SHARE_94">#REF!</definedName>
    <definedName name="CO_SE_TR_91">#REF!</definedName>
    <definedName name="CO_SE_TR_92">#REF!</definedName>
    <definedName name="CO_SE_TR_93">#REF!</definedName>
    <definedName name="CO_SE_TR_94">#REF!</definedName>
    <definedName name="CO_SHIFT_92">#REF!</definedName>
    <definedName name="CO_SHIFT_93">#REF!</definedName>
    <definedName name="CO_SHIFT_94">#REF!</definedName>
    <definedName name="CO_TR_91">#REF!</definedName>
    <definedName name="CO_TR_92">#REF!</definedName>
    <definedName name="CO_TR_93">#REF!</definedName>
    <definedName name="CO_TR_94">#REF!</definedName>
    <definedName name="COUNTY_PTAX">#REF!</definedName>
    <definedName name="COUNTYERAFREPORT" comment="use for website exhibit">#REF!</definedName>
    <definedName name="CountyTOT_PTR_A">#REF!</definedName>
    <definedName name="d">#REF!</definedName>
    <definedName name="da">#REF!</definedName>
    <definedName name="Data_Actuals" comment="Use for Review">#REF!</definedName>
    <definedName name="_xlnm.Database">#REF!</definedName>
    <definedName name="Database_MI">#REF!</definedName>
    <definedName name="DATE">#REF!</definedName>
    <definedName name="dental">#REF!</definedName>
    <definedName name="dfq">#REF!</definedName>
    <definedName name="dftkj">#REF!</definedName>
    <definedName name="District_FTES">#REF!</definedName>
    <definedName name="DISTRICT_Summary">#REF!</definedName>
    <definedName name="District_Summary04_15_2016">#REF!</definedName>
    <definedName name="District311FinalTable">#REF!</definedName>
    <definedName name="DistrictAlpha" comment="Used in Tax Proration tab">#REF!+#REF!</definedName>
    <definedName name="DIstrictAlpha_2a">#REF!</definedName>
    <definedName name="DistrictPvtERAF_Ptax">#REF!</definedName>
    <definedName name="Districts">#REF!:INDEX(#REF!,COUNTIF(#REF!,"?*"))</definedName>
    <definedName name="djfykmrytfhkyth">#REF!</definedName>
    <definedName name="DLR_EXCESS_92">#REF!</definedName>
    <definedName name="DLR_EXCESS_93">#REF!</definedName>
    <definedName name="DLR_EXCESS_94">#REF!</definedName>
    <definedName name="dr">#REF!</definedName>
    <definedName name="drh">#REF!</definedName>
    <definedName name="drhdjrdrtjk">#REF!</definedName>
    <definedName name="drhdrhdftj">#REF!</definedName>
    <definedName name="drhdrhdr">#REF!</definedName>
    <definedName name="drhdrhdrfghj">#REF!</definedName>
    <definedName name="ds">#REF!</definedName>
    <definedName name="dumb">#REF!</definedName>
    <definedName name="e">#REF!</definedName>
    <definedName name="ef">#REF!</definedName>
    <definedName name="EF_P1_Data" comment="Use for analysis and bachelor degree fees">#REF!</definedName>
    <definedName name="EF_P2_Data" comment="Use for analysis and bachelor degree fees">#REF!</definedName>
    <definedName name="EF_P2_Data_MR" comment="Use for analysis and bachelor degree fees">#REF!</definedName>
    <definedName name="EF_P3_Data" comment="Use for analysis and bachelor degree fees.">#REF!</definedName>
    <definedName name="EF_P3_Data_MR" comment="Use for analysis and bachelor degree fees.">#REF!</definedName>
    <definedName name="eg">#REF!</definedName>
    <definedName name="eh">#REF!</definedName>
    <definedName name="er">#REF!</definedName>
    <definedName name="erh">#REF!</definedName>
    <definedName name="EstdPos501BU12_13UniformParks">#REF!</definedName>
    <definedName name="ew">#REF!</definedName>
    <definedName name="ewhwaf">#REF!</definedName>
    <definedName name="ewr">#REF!</definedName>
    <definedName name="EX_C_VARSOUT">#REF!</definedName>
    <definedName name="_xlnm.Extract">#REF!</definedName>
    <definedName name="Extract_MI">#REF!</definedName>
    <definedName name="f">#REF!</definedName>
    <definedName name="faw">#REF!</definedName>
    <definedName name="fawe">#REF!</definedName>
    <definedName name="fawwafag">#REF!</definedName>
    <definedName name="fea">#REF!</definedName>
    <definedName name="feb">#REF!</definedName>
    <definedName name="fff">#REF!</definedName>
    <definedName name="fgqg">#REF!</definedName>
    <definedName name="fgqw">#REF!</definedName>
    <definedName name="fgy">#REF!</definedName>
    <definedName name="FinalEstimatedCCD_ERAFandonlyproptax">#REF!</definedName>
    <definedName name="five">#REF!</definedName>
    <definedName name="FIXED1">#REF!</definedName>
    <definedName name="FORECAST">#REF!</definedName>
    <definedName name="FORECAST_WITH_ALLOC">#REF!</definedName>
    <definedName name="four">#REF!</definedName>
    <definedName name="fq">#REF!</definedName>
    <definedName name="frtfrtkfk">#REF!</definedName>
    <definedName name="frtg">#REF!</definedName>
    <definedName name="ftgjkfrkyfrhtk">#REF!</definedName>
    <definedName name="fwe">#REF!</definedName>
    <definedName name="fwq">#REF!</definedName>
    <definedName name="g">#REF!</definedName>
    <definedName name="ge">#REF!</definedName>
    <definedName name="ger">#REF!</definedName>
    <definedName name="gf">#REF!</definedName>
    <definedName name="gh">#REF!</definedName>
    <definedName name="ghs">#REF!</definedName>
    <definedName name="gq">#REF!</definedName>
    <definedName name="gqw">#REF!</definedName>
    <definedName name="gre">#REF!</definedName>
    <definedName name="GRInstructinal20.21" comment="Use in district analysis">#REF!</definedName>
    <definedName name="gsef">#REF!</definedName>
    <definedName name="gw">#REF!</definedName>
    <definedName name="gwe">#REF!</definedName>
    <definedName name="gwre">#REF!</definedName>
    <definedName name="h">#REF!</definedName>
    <definedName name="hdrhfjkfy">#REF!</definedName>
    <definedName name="hg">#REF!</definedName>
    <definedName name="hger">#REF!</definedName>
    <definedName name="hgrhrs" hidden="1">#REF!</definedName>
    <definedName name="hgwe">#REF!</definedName>
    <definedName name="hgwre">#REF!</definedName>
    <definedName name="hj">#REF!</definedName>
    <definedName name="hr">#REF!</definedName>
    <definedName name="hwe">#REF!</definedName>
    <definedName name="hwrsehhrhwsahg4weh">#REF!</definedName>
    <definedName name="III">#REF!</definedName>
    <definedName name="IN_MIL">#REF!</definedName>
    <definedName name="IN_THOUS">#REF!</definedName>
    <definedName name="intract">#REF!</definedName>
    <definedName name="IV">#REF!</definedName>
    <definedName name="j">#REF!</definedName>
    <definedName name="je">#REF!</definedName>
    <definedName name="jh">#REF!</definedName>
    <definedName name="jj">#REF!</definedName>
    <definedName name="jjj">#REF!</definedName>
    <definedName name="jm">#REF!</definedName>
    <definedName name="k">#REF!</definedName>
    <definedName name="K12_1">#REF!</definedName>
    <definedName name="K12_10">#REF!</definedName>
    <definedName name="K12_2">#REF!</definedName>
    <definedName name="K12_3">#REF!</definedName>
    <definedName name="K12_4">#REF!</definedName>
    <definedName name="K12_5">#REF!</definedName>
    <definedName name="K12_6">#REF!</definedName>
    <definedName name="K12_7">#REF!</definedName>
    <definedName name="K12_8">#REF!</definedName>
    <definedName name="K12_9">#REF!</definedName>
    <definedName name="K12_SHIFT_92">#REF!</definedName>
    <definedName name="K12_SHIFT_93">#REF!</definedName>
    <definedName name="K12_SHIFT_94">#REF!</definedName>
    <definedName name="kfgtkfrtgkjfgt">#REF!</definedName>
    <definedName name="Lookup_RequestbyCategory">#REF!</definedName>
    <definedName name="Main">#REF!</definedName>
    <definedName name="Med">#REF!</definedName>
    <definedName name="MedaSS">#REF!</definedName>
    <definedName name="MedOnly">#REF!</definedName>
    <definedName name="MedwSS">#REF!</definedName>
    <definedName name="MINUS1">#REF!</definedName>
    <definedName name="Misc">#REF!</definedName>
    <definedName name="MO">#REF!</definedName>
    <definedName name="netbc">#REF!</definedName>
    <definedName name="netbc2">#REF!</definedName>
    <definedName name="netpit">#REF!</definedName>
    <definedName name="netpit2">#REF!</definedName>
    <definedName name="new">#REF!</definedName>
    <definedName name="no">#REF!</definedName>
    <definedName name="old">#REF!</definedName>
    <definedName name="one">#REF!</definedName>
    <definedName name="P98_ADA_88_CH">#REF!</definedName>
    <definedName name="P98_ADA_88_D">#REF!</definedName>
    <definedName name="P98_ADA_89_CH">#REF!</definedName>
    <definedName name="P98_ADA_89_D">#REF!</definedName>
    <definedName name="P98_ADA_90_CH">#REF!</definedName>
    <definedName name="P98_ADA_90_D">#REF!</definedName>
    <definedName name="P98_ADA_91_CH">#REF!</definedName>
    <definedName name="P98_ADA_91_D">#REF!</definedName>
    <definedName name="P98_ADA_92_CH">#REF!</definedName>
    <definedName name="P98_ADA_92_D">#REF!</definedName>
    <definedName name="P98_ADA_92_T">#REF!</definedName>
    <definedName name="P98_ADA_93_CH">#REF!</definedName>
    <definedName name="P98_ADA_93_D">#REF!</definedName>
    <definedName name="P98_ADA_94_CH">#REF!</definedName>
    <definedName name="P98_ADA_94_D">#REF!</definedName>
    <definedName name="P98_ADA_95_CH">#REF!</definedName>
    <definedName name="P98_ADA_95_D">#REF!</definedName>
    <definedName name="P98_CLR_86">#REF!</definedName>
    <definedName name="P98_CLR_87">#REF!</definedName>
    <definedName name="P98_CLR_88">#REF!</definedName>
    <definedName name="P98_CLR_89">#REF!</definedName>
    <definedName name="P98_CLR_90">#REF!</definedName>
    <definedName name="P98_CLR_91">#REF!</definedName>
    <definedName name="P98_CLR_92">#REF!</definedName>
    <definedName name="P98_CLR_93">#REF!</definedName>
    <definedName name="P98_CLR_94">#REF!</definedName>
    <definedName name="P98_CO_TR_91">#REF!</definedName>
    <definedName name="P98_CO_TR_92">#REF!</definedName>
    <definedName name="P98_CO_TR_93">#REF!</definedName>
    <definedName name="P98_CO_TR_94">#REF!</definedName>
    <definedName name="P98_DLR_86">#REF!</definedName>
    <definedName name="P98_DLR_87">#REF!</definedName>
    <definedName name="P98_DLR_88">#REF!</definedName>
    <definedName name="P98_DLR_89">#REF!</definedName>
    <definedName name="P98_DLR_90">#REF!</definedName>
    <definedName name="P98_DLR_91">#REF!</definedName>
    <definedName name="P98_DLR_92">#REF!</definedName>
    <definedName name="P98_DLR_93">#REF!</definedName>
    <definedName name="P98_DLR_94">#REF!</definedName>
    <definedName name="P98_LR_86">#REF!</definedName>
    <definedName name="P98_LR_87">#REF!</definedName>
    <definedName name="P98_LR_88">#REF!</definedName>
    <definedName name="P98_LR_89">#REF!</definedName>
    <definedName name="P98_LR_90">#REF!</definedName>
    <definedName name="P98_LR_91">#REF!</definedName>
    <definedName name="P98_LR_92">#REF!</definedName>
    <definedName name="P98_LR_93">#REF!</definedName>
    <definedName name="P98_LR_94">#REF!</definedName>
    <definedName name="PELL_FALLSPRING">#REF!</definedName>
    <definedName name="PIT">#REF!</definedName>
    <definedName name="PIT_SHORT">#REF!</definedName>
    <definedName name="pp">#REF!</definedName>
    <definedName name="pppppp">#REF!</definedName>
    <definedName name="Print_Area_MI">#REF!</definedName>
    <definedName name="Print_Titles_MI">#REF!</definedName>
    <definedName name="PRINT1">#REF!</definedName>
    <definedName name="PRINT2">#REF!</definedName>
    <definedName name="PRINT3">#REF!</definedName>
    <definedName name="PRINT4">#REF!</definedName>
    <definedName name="PRINT5">#REF!</definedName>
    <definedName name="PRINT6">#REF!</definedName>
    <definedName name="q">#REF!</definedName>
    <definedName name="qef">#REF!</definedName>
    <definedName name="Qry183_501BU12_13_ParksUniform">#REF!</definedName>
    <definedName name="QryPosBen701BU12_13Uniform">#REF!</definedName>
    <definedName name="QryTbl183DepAtGIII_IV">#REF!</definedName>
    <definedName name="qw">#REF!</definedName>
    <definedName name="qwe">#REF!</definedName>
    <definedName name="qwef">#REF!</definedName>
    <definedName name="qwf">#REF!</definedName>
    <definedName name="qwg">#REF!</definedName>
    <definedName name="qwgf">#REF!</definedName>
    <definedName name="qwrf">#REF!</definedName>
    <definedName name="QyEstPos501BU4CallCtrPay">#REF!</definedName>
    <definedName name="rdjdrjdrh">#REF!</definedName>
    <definedName name="rdtjrtirt6">#REF!</definedName>
    <definedName name="re">#REF!</definedName>
    <definedName name="_xlnm.Recorder">#REF!</definedName>
    <definedName name="Redistribution">#REF!</definedName>
    <definedName name="REFERENCE" hidden="1">#REF!</definedName>
    <definedName name="reg">#REF!</definedName>
    <definedName name="reh">#REF!</definedName>
    <definedName name="reth">#REF!</definedName>
    <definedName name="rg">#REF!</definedName>
    <definedName name="rh">#REF!</definedName>
    <definedName name="rhdjrtrfj">#REF!</definedName>
    <definedName name="RPT_5">#REF!</definedName>
    <definedName name="RPT_6">#REF!</definedName>
    <definedName name="rrr">#REF!</definedName>
    <definedName name="rtjrtkrk">#REF!</definedName>
    <definedName name="rwe">#REF!</definedName>
    <definedName name="rwhwrhrt">#REF!</definedName>
    <definedName name="rzds">#REF!</definedName>
    <definedName name="s">#REF!</definedName>
    <definedName name="sae">#REF!</definedName>
    <definedName name="Safety">#REF!</definedName>
    <definedName name="sdhdrth">#REF!</definedName>
    <definedName name="se">#REF!</definedName>
    <definedName name="sehdrt">#REF!</definedName>
    <definedName name="ser">#REF!</definedName>
    <definedName name="sergsegse">#REF!</definedName>
    <definedName name="SHIFT92_IN_93">#REF!</definedName>
    <definedName name="SHIFT92_IN_94">#REF!</definedName>
    <definedName name="SHIFT93_IN_93">#REF!</definedName>
    <definedName name="SHIFT93_IN_94">#REF!</definedName>
    <definedName name="shsehgfjk">#REF!</definedName>
    <definedName name="SPED_SHIFT_92">#REF!</definedName>
    <definedName name="SPED_SHIFT_93">#REF!</definedName>
    <definedName name="SPED_SHIFT_94">#REF!</definedName>
    <definedName name="Spring201516CCD_ERAFandonlyproptax">#REF!</definedName>
    <definedName name="SSA">#REF!</definedName>
    <definedName name="sss">#REF!</definedName>
    <definedName name="Staffname">#REF!</definedName>
    <definedName name="SUB_DLR_92">#REF!</definedName>
    <definedName name="SUB_DLR_93">#REF!</definedName>
    <definedName name="SUB_DLR_94">#REF!</definedName>
    <definedName name="SummaryURGF_19.20" comment="Use in district analysis">#REF!</definedName>
    <definedName name="SummaryURGF20.21" comment="Use in district analysis">#REF!</definedName>
    <definedName name="supplemental">#REF!</definedName>
    <definedName name="t">#REF!</definedName>
    <definedName name="Tax_Proration">#REF!</definedName>
    <definedName name="TAX_RELIEF_AND_REFUND_ACCOUNT">#REF!</definedName>
    <definedName name="teamLead">#REF!</definedName>
    <definedName name="three">#REF!</definedName>
    <definedName name="Title">#REF!</definedName>
    <definedName name="TOT_CO_REV_85">#REF!</definedName>
    <definedName name="TOT_CO_REV_86">#REF!</definedName>
    <definedName name="TOT_CO_REV_87">#REF!</definedName>
    <definedName name="TOT_CO_REV_88">#REF!</definedName>
    <definedName name="TOT_CO_REV_89">#REF!</definedName>
    <definedName name="TOT_CO_REV_90">#REF!</definedName>
    <definedName name="TOT_CO_SE_85">#REF!</definedName>
    <definedName name="TOT_CO_SE_86">#REF!</definedName>
    <definedName name="TOT_CO_SE_87">#REF!</definedName>
    <definedName name="TOT_CO_SE_88">#REF!</definedName>
    <definedName name="TOT_CO_SE_89">#REF!</definedName>
    <definedName name="TOT_CO_SE_90">#REF!</definedName>
    <definedName name="TOT_DLR_86">#REF!</definedName>
    <definedName name="TOT_DLR_87">#REF!</definedName>
    <definedName name="TOT_DLR_88">#REF!</definedName>
    <definedName name="TOT_DLR_89">#REF!</definedName>
    <definedName name="TOT_DLR_90">#REF!</definedName>
    <definedName name="TOT_DLR_91">#REF!</definedName>
    <definedName name="TOT_SHIFT_92">#REF!</definedName>
    <definedName name="tre">#REF!</definedName>
    <definedName name="Trend_Analysis_17.18">#REF!</definedName>
    <definedName name="Trend_Analysis_18.19">#REF!</definedName>
    <definedName name="Trend_Analysis_19.20">#REF!</definedName>
    <definedName name="Trend_Analysis_20.21" comment="Use for vlookup in 5-Year Trend _District tab">#REF!</definedName>
    <definedName name="two">#REF!</definedName>
    <definedName name="UNIT">#REF!</definedName>
    <definedName name="UNIT_SHORT">#REF!</definedName>
    <definedName name="user">#REF!</definedName>
    <definedName name="V">#REF!</definedName>
    <definedName name="w">#REF!</definedName>
    <definedName name="wa">#REF!</definedName>
    <definedName name="waf">#REF!</definedName>
    <definedName name="wda">#REF!</definedName>
    <definedName name="we">#REF!</definedName>
    <definedName name="wef">#REF!</definedName>
    <definedName name="weg">#REF!</definedName>
    <definedName name="wehgweg">#REF!</definedName>
    <definedName name="wershger">#REF!</definedName>
    <definedName name="wf">#REF!</definedName>
    <definedName name="wfdaw">#REF!</definedName>
    <definedName name="wfsefge">#REF!</definedName>
    <definedName name="wh">#REF!</definedName>
    <definedName name="WITHCASHFLOW">#REF!</definedName>
    <definedName name="wq">#REF!</definedName>
    <definedName name="wqe">#REF!</definedName>
    <definedName name="wqef">#REF!</definedName>
    <definedName name="wqefg">#REF!</definedName>
    <definedName name="wqeg">#REF!</definedName>
    <definedName name="wqfr">#REF!</definedName>
    <definedName name="wr">#REF!</definedName>
    <definedName name="wrgre">#REF!</definedName>
    <definedName name="www">#REF!</definedName>
    <definedName name="x">#REF!</definedName>
    <definedName name="xxxxxx">#REF!</definedName>
    <definedName name="y">#REF!</definedName>
    <definedName name="yghk">#REF!</definedName>
    <definedName name="ytfg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B12" i="2" l="1"/>
  <c r="BB13" i="2"/>
  <c r="BB14" i="2"/>
  <c r="BB15" i="2"/>
  <c r="BB16" i="2"/>
  <c r="BB17" i="2"/>
  <c r="BB18" i="2"/>
  <c r="BB19" i="2"/>
  <c r="BB20" i="2"/>
  <c r="BB21" i="2"/>
  <c r="BB22" i="2"/>
  <c r="BB23" i="2"/>
  <c r="BB24" i="2"/>
  <c r="BB25" i="2"/>
  <c r="BB26" i="2"/>
  <c r="BB27" i="2"/>
  <c r="BB28" i="2"/>
  <c r="BB29" i="2"/>
  <c r="BB30" i="2"/>
  <c r="BB31" i="2"/>
  <c r="BB32" i="2"/>
  <c r="BB33" i="2"/>
  <c r="BB34" i="2"/>
  <c r="BB35" i="2"/>
  <c r="BB36" i="2"/>
  <c r="BB37" i="2"/>
  <c r="BB38" i="2"/>
  <c r="BB39" i="2"/>
  <c r="BB40" i="2"/>
  <c r="BB41" i="2"/>
  <c r="BB42" i="2"/>
  <c r="BB43" i="2"/>
  <c r="BB44" i="2"/>
  <c r="BB45" i="2"/>
  <c r="BB46" i="2"/>
  <c r="BB47" i="2"/>
  <c r="BB48" i="2"/>
  <c r="BB49" i="2"/>
  <c r="BB50" i="2"/>
  <c r="BB51" i="2"/>
  <c r="BB52" i="2"/>
  <c r="BB53" i="2"/>
  <c r="BB54" i="2"/>
  <c r="BB55" i="2"/>
  <c r="BB56" i="2"/>
  <c r="BB57" i="2"/>
  <c r="BB58" i="2"/>
  <c r="BB59" i="2"/>
  <c r="BB60" i="2"/>
  <c r="BB61" i="2"/>
  <c r="BB62" i="2"/>
  <c r="BB63" i="2"/>
  <c r="BB64" i="2"/>
  <c r="BB65" i="2"/>
  <c r="BB66" i="2"/>
  <c r="BB67" i="2"/>
  <c r="BB68" i="2"/>
  <c r="BB69" i="2"/>
  <c r="BB70" i="2"/>
  <c r="BB71" i="2"/>
  <c r="BB72" i="2"/>
  <c r="BB73" i="2"/>
  <c r="BB74" i="2"/>
  <c r="BB75" i="2"/>
  <c r="BB76" i="2"/>
  <c r="BB77" i="2"/>
  <c r="BB78" i="2"/>
  <c r="BB79" i="2"/>
  <c r="BB80" i="2"/>
  <c r="BB81" i="2"/>
  <c r="BB82" i="2"/>
  <c r="BB11" i="2"/>
  <c r="AX83" i="2"/>
  <c r="AY83" i="2"/>
  <c r="AZ83" i="2"/>
  <c r="BA83" i="2"/>
  <c r="AW83" i="2"/>
  <c r="J83" i="2"/>
  <c r="L32" i="2" s="1"/>
  <c r="I83" i="2"/>
  <c r="K17" i="2" s="1"/>
  <c r="E83" i="2"/>
  <c r="H47" i="2" s="1"/>
  <c r="D83" i="2"/>
  <c r="G22" i="2" s="1"/>
  <c r="C83" i="2"/>
  <c r="F20" i="2" s="1"/>
  <c r="F11" i="2" l="1"/>
  <c r="K65" i="2"/>
  <c r="K63" i="2"/>
  <c r="K58" i="2"/>
  <c r="K55" i="2"/>
  <c r="K42" i="2"/>
  <c r="K38" i="2"/>
  <c r="K34" i="2"/>
  <c r="K72" i="2"/>
  <c r="K79" i="2"/>
  <c r="K78" i="2"/>
  <c r="K67" i="2"/>
  <c r="K80" i="2"/>
  <c r="K26" i="2"/>
  <c r="K28" i="2"/>
  <c r="K27" i="2"/>
  <c r="K30" i="2"/>
  <c r="K29" i="2"/>
  <c r="K24" i="2"/>
  <c r="K53" i="2"/>
  <c r="K21" i="2"/>
  <c r="K14" i="2"/>
  <c r="K52" i="2"/>
  <c r="K13" i="2"/>
  <c r="K51" i="2"/>
  <c r="K12" i="2"/>
  <c r="K50" i="2"/>
  <c r="K81" i="2"/>
  <c r="K49" i="2"/>
  <c r="BB83" i="2"/>
  <c r="H64" i="2"/>
  <c r="K70" i="2"/>
  <c r="K44" i="2"/>
  <c r="K16" i="2"/>
  <c r="H63" i="2"/>
  <c r="K69" i="2"/>
  <c r="K43" i="2"/>
  <c r="L65" i="2"/>
  <c r="H65" i="2"/>
  <c r="H62" i="2"/>
  <c r="G67" i="2"/>
  <c r="K66" i="2"/>
  <c r="K41" i="2"/>
  <c r="G50" i="2"/>
  <c r="G49" i="2"/>
  <c r="K15" i="2"/>
  <c r="K64" i="2"/>
  <c r="K35" i="2"/>
  <c r="K68" i="2"/>
  <c r="K48" i="2"/>
  <c r="K25" i="2"/>
  <c r="L36" i="2"/>
  <c r="K82" i="2"/>
  <c r="K62" i="2"/>
  <c r="K36" i="2"/>
  <c r="L12" i="2"/>
  <c r="L64" i="2"/>
  <c r="G48" i="2"/>
  <c r="G47" i="2"/>
  <c r="L61" i="2"/>
  <c r="L15" i="2"/>
  <c r="L21" i="2"/>
  <c r="L37" i="2"/>
  <c r="L53" i="2"/>
  <c r="L69" i="2"/>
  <c r="L22" i="2"/>
  <c r="L38" i="2"/>
  <c r="L54" i="2"/>
  <c r="L70" i="2"/>
  <c r="L23" i="2"/>
  <c r="L39" i="2"/>
  <c r="L55" i="2"/>
  <c r="L73" i="2"/>
  <c r="L25" i="2"/>
  <c r="L41" i="2"/>
  <c r="L59" i="2"/>
  <c r="L75" i="2"/>
  <c r="L26" i="2"/>
  <c r="L42" i="2"/>
  <c r="L76" i="2"/>
  <c r="L24" i="2"/>
  <c r="L40" i="2"/>
  <c r="L56" i="2"/>
  <c r="L74" i="2"/>
  <c r="L35" i="2"/>
  <c r="L34" i="2"/>
  <c r="H61" i="2"/>
  <c r="F77" i="2"/>
  <c r="G35" i="2"/>
  <c r="L82" i="2"/>
  <c r="L60" i="2"/>
  <c r="L31" i="2"/>
  <c r="L63" i="2"/>
  <c r="L62" i="2"/>
  <c r="H24" i="2"/>
  <c r="H48" i="2"/>
  <c r="H79" i="2"/>
  <c r="H12" i="2"/>
  <c r="H49" i="2"/>
  <c r="H82" i="2"/>
  <c r="H19" i="2"/>
  <c r="H50" i="2"/>
  <c r="H21" i="2"/>
  <c r="H20" i="2"/>
  <c r="H51" i="2"/>
  <c r="H54" i="2"/>
  <c r="L11" i="2"/>
  <c r="F50" i="2"/>
  <c r="U50" i="2" s="1"/>
  <c r="G34" i="2"/>
  <c r="H40" i="2"/>
  <c r="L81" i="2"/>
  <c r="L52" i="2"/>
  <c r="L28" i="2"/>
  <c r="F48" i="2"/>
  <c r="L50" i="2"/>
  <c r="H36" i="2"/>
  <c r="L80" i="2"/>
  <c r="L27" i="2"/>
  <c r="G25" i="2"/>
  <c r="H35" i="2"/>
  <c r="L79" i="2"/>
  <c r="L20" i="2"/>
  <c r="F36" i="2"/>
  <c r="U36" i="2" s="1"/>
  <c r="H34" i="2"/>
  <c r="L78" i="2"/>
  <c r="L49" i="2"/>
  <c r="L19" i="2"/>
  <c r="H78" i="2"/>
  <c r="H33" i="2"/>
  <c r="L77" i="2"/>
  <c r="L48" i="2"/>
  <c r="L18" i="2"/>
  <c r="F34" i="2"/>
  <c r="F62" i="2"/>
  <c r="F63" i="2"/>
  <c r="U63" i="2" s="1"/>
  <c r="F64" i="2"/>
  <c r="U64" i="2" s="1"/>
  <c r="F76" i="2"/>
  <c r="U76" i="2" s="1"/>
  <c r="F75" i="2"/>
  <c r="U75" i="2" s="1"/>
  <c r="G23" i="2"/>
  <c r="G53" i="2"/>
  <c r="G61" i="2"/>
  <c r="G19" i="2"/>
  <c r="G62" i="2"/>
  <c r="G21" i="2"/>
  <c r="G64" i="2"/>
  <c r="G20" i="2"/>
  <c r="U20" i="2" s="1"/>
  <c r="G63" i="2"/>
  <c r="L33" i="2"/>
  <c r="F49" i="2"/>
  <c r="U49" i="2" s="1"/>
  <c r="G33" i="2"/>
  <c r="L51" i="2"/>
  <c r="G81" i="2"/>
  <c r="H77" i="2"/>
  <c r="H26" i="2"/>
  <c r="L68" i="2"/>
  <c r="L47" i="2"/>
  <c r="L17" i="2"/>
  <c r="G76" i="2"/>
  <c r="H76" i="2"/>
  <c r="H23" i="2"/>
  <c r="L67" i="2"/>
  <c r="L46" i="2"/>
  <c r="L14" i="2"/>
  <c r="G75" i="2"/>
  <c r="H68" i="2"/>
  <c r="H22" i="2"/>
  <c r="L66" i="2"/>
  <c r="L45" i="2"/>
  <c r="L13" i="2"/>
  <c r="K77" i="2"/>
  <c r="K57" i="2"/>
  <c r="K40" i="2"/>
  <c r="K23" i="2"/>
  <c r="K76" i="2"/>
  <c r="K56" i="2"/>
  <c r="K39" i="2"/>
  <c r="K22" i="2"/>
  <c r="K71" i="2"/>
  <c r="K54" i="2"/>
  <c r="K37" i="2"/>
  <c r="K20" i="2"/>
  <c r="K75" i="2"/>
  <c r="K61" i="2"/>
  <c r="K47" i="2"/>
  <c r="K33" i="2"/>
  <c r="K19" i="2"/>
  <c r="G78" i="2"/>
  <c r="G39" i="2"/>
  <c r="K74" i="2"/>
  <c r="K60" i="2"/>
  <c r="K46" i="2"/>
  <c r="K32" i="2"/>
  <c r="K18" i="2"/>
  <c r="L72" i="2"/>
  <c r="L58" i="2"/>
  <c r="L44" i="2"/>
  <c r="L30" i="2"/>
  <c r="L16" i="2"/>
  <c r="G77" i="2"/>
  <c r="G36" i="2"/>
  <c r="H75" i="2"/>
  <c r="H37" i="2"/>
  <c r="K11" i="2"/>
  <c r="K73" i="2"/>
  <c r="K59" i="2"/>
  <c r="K45" i="2"/>
  <c r="K31" i="2"/>
  <c r="L71" i="2"/>
  <c r="L57" i="2"/>
  <c r="L43" i="2"/>
  <c r="L29" i="2"/>
  <c r="F23" i="2"/>
  <c r="F37" i="2"/>
  <c r="F51" i="2"/>
  <c r="F65" i="2"/>
  <c r="F79" i="2"/>
  <c r="F24" i="2"/>
  <c r="F38" i="2"/>
  <c r="U38" i="2" s="1"/>
  <c r="F52" i="2"/>
  <c r="U52" i="2" s="1"/>
  <c r="F66" i="2"/>
  <c r="U66" i="2" s="1"/>
  <c r="F80" i="2"/>
  <c r="U80" i="2" s="1"/>
  <c r="F25" i="2"/>
  <c r="F39" i="2"/>
  <c r="U39" i="2" s="1"/>
  <c r="F53" i="2"/>
  <c r="F67" i="2"/>
  <c r="F81" i="2"/>
  <c r="F26" i="2"/>
  <c r="F40" i="2"/>
  <c r="F54" i="2"/>
  <c r="F68" i="2"/>
  <c r="F82" i="2"/>
  <c r="U82" i="2" s="1"/>
  <c r="F27" i="2"/>
  <c r="F41" i="2"/>
  <c r="F55" i="2"/>
  <c r="F69" i="2"/>
  <c r="F12" i="2"/>
  <c r="U12" i="2" s="1"/>
  <c r="F15" i="2"/>
  <c r="U15" i="2" s="1"/>
  <c r="F43" i="2"/>
  <c r="F57" i="2"/>
  <c r="F71" i="2"/>
  <c r="F14" i="2"/>
  <c r="F16" i="2"/>
  <c r="F30" i="2"/>
  <c r="F44" i="2"/>
  <c r="F58" i="2"/>
  <c r="F17" i="2"/>
  <c r="U17" i="2" s="1"/>
  <c r="F31" i="2"/>
  <c r="U31" i="2" s="1"/>
  <c r="F45" i="2"/>
  <c r="U45" i="2" s="1"/>
  <c r="F59" i="2"/>
  <c r="U59" i="2" s="1"/>
  <c r="F73" i="2"/>
  <c r="F18" i="2"/>
  <c r="U18" i="2" s="1"/>
  <c r="F32" i="2"/>
  <c r="F46" i="2"/>
  <c r="F60" i="2"/>
  <c r="F74" i="2"/>
  <c r="F19" i="2"/>
  <c r="U19" i="2" s="1"/>
  <c r="F33" i="2"/>
  <c r="F47" i="2"/>
  <c r="U47" i="2" s="1"/>
  <c r="F61" i="2"/>
  <c r="U61" i="2" s="1"/>
  <c r="F28" i="2"/>
  <c r="U28" i="2" s="1"/>
  <c r="F42" i="2"/>
  <c r="U42" i="2" s="1"/>
  <c r="F56" i="2"/>
  <c r="F70" i="2"/>
  <c r="F13" i="2"/>
  <c r="U13" i="2" s="1"/>
  <c r="F29" i="2"/>
  <c r="U29" i="2" s="1"/>
  <c r="F72" i="2"/>
  <c r="F35" i="2"/>
  <c r="F22" i="2"/>
  <c r="F78" i="2"/>
  <c r="F21" i="2"/>
  <c r="H60" i="2"/>
  <c r="H31" i="2"/>
  <c r="G43" i="2"/>
  <c r="H72" i="2"/>
  <c r="H44" i="2"/>
  <c r="H16" i="2"/>
  <c r="G11" i="2"/>
  <c r="G70" i="2"/>
  <c r="G56" i="2"/>
  <c r="G42" i="2"/>
  <c r="G28" i="2"/>
  <c r="G14" i="2"/>
  <c r="H71" i="2"/>
  <c r="H57" i="2"/>
  <c r="H43" i="2"/>
  <c r="H29" i="2"/>
  <c r="H15" i="2"/>
  <c r="G74" i="2"/>
  <c r="G60" i="2"/>
  <c r="G46" i="2"/>
  <c r="G32" i="2"/>
  <c r="G18" i="2"/>
  <c r="G73" i="2"/>
  <c r="G59" i="2"/>
  <c r="G45" i="2"/>
  <c r="G31" i="2"/>
  <c r="G17" i="2"/>
  <c r="H74" i="2"/>
  <c r="H46" i="2"/>
  <c r="H32" i="2"/>
  <c r="H18" i="2"/>
  <c r="G72" i="2"/>
  <c r="G58" i="2"/>
  <c r="G44" i="2"/>
  <c r="G30" i="2"/>
  <c r="G16" i="2"/>
  <c r="H73" i="2"/>
  <c r="H59" i="2"/>
  <c r="H45" i="2"/>
  <c r="H17" i="2"/>
  <c r="G71" i="2"/>
  <c r="G57" i="2"/>
  <c r="G29" i="2"/>
  <c r="G15" i="2"/>
  <c r="H58" i="2"/>
  <c r="H30" i="2"/>
  <c r="G12" i="2"/>
  <c r="G69" i="2"/>
  <c r="G55" i="2"/>
  <c r="G41" i="2"/>
  <c r="G27" i="2"/>
  <c r="G13" i="2"/>
  <c r="H70" i="2"/>
  <c r="H56" i="2"/>
  <c r="H42" i="2"/>
  <c r="H28" i="2"/>
  <c r="H14" i="2"/>
  <c r="G82" i="2"/>
  <c r="G68" i="2"/>
  <c r="G54" i="2"/>
  <c r="G40" i="2"/>
  <c r="G26" i="2"/>
  <c r="H11" i="2"/>
  <c r="H69" i="2"/>
  <c r="H55" i="2"/>
  <c r="H41" i="2"/>
  <c r="H27" i="2"/>
  <c r="H13" i="2"/>
  <c r="G80" i="2"/>
  <c r="G66" i="2"/>
  <c r="G52" i="2"/>
  <c r="G38" i="2"/>
  <c r="G24" i="2"/>
  <c r="H81" i="2"/>
  <c r="H67" i="2"/>
  <c r="H53" i="2"/>
  <c r="H39" i="2"/>
  <c r="H25" i="2"/>
  <c r="G79" i="2"/>
  <c r="G65" i="2"/>
  <c r="G51" i="2"/>
  <c r="G37" i="2"/>
  <c r="H80" i="2"/>
  <c r="H66" i="2"/>
  <c r="H52" i="2"/>
  <c r="H38" i="2"/>
  <c r="U77" i="2" l="1"/>
  <c r="U41" i="2"/>
  <c r="U34" i="2"/>
  <c r="U54" i="2"/>
  <c r="U37" i="2"/>
  <c r="U73" i="2"/>
  <c r="U69" i="2"/>
  <c r="U62" i="2"/>
  <c r="U58" i="2"/>
  <c r="U68" i="2"/>
  <c r="U30" i="2"/>
  <c r="U21" i="2"/>
  <c r="U25" i="2"/>
  <c r="U55" i="2"/>
  <c r="U79" i="2"/>
  <c r="U65" i="2"/>
  <c r="U16" i="2"/>
  <c r="U51" i="2"/>
  <c r="U14" i="2"/>
  <c r="U22" i="2"/>
  <c r="U71" i="2"/>
  <c r="U23" i="2"/>
  <c r="U48" i="2"/>
  <c r="U35" i="2"/>
  <c r="U46" i="2"/>
  <c r="U57" i="2"/>
  <c r="U67" i="2"/>
  <c r="U11" i="2"/>
  <c r="U70" i="2"/>
  <c r="U56" i="2"/>
  <c r="U27" i="2"/>
  <c r="U24" i="2"/>
  <c r="U44" i="2"/>
  <c r="U33" i="2"/>
  <c r="U40" i="2"/>
  <c r="U78" i="2"/>
  <c r="U74" i="2"/>
  <c r="U26" i="2"/>
  <c r="U60" i="2"/>
  <c r="U81" i="2"/>
  <c r="U72" i="2"/>
  <c r="U32" i="2"/>
  <c r="U43" i="2"/>
  <c r="U53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AH42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11" i="2"/>
  <c r="AP12" i="2"/>
  <c r="AP13" i="2"/>
  <c r="AP14" i="2"/>
  <c r="AP15" i="2"/>
  <c r="AP16" i="2"/>
  <c r="AP17" i="2"/>
  <c r="AP18" i="2"/>
  <c r="AP19" i="2"/>
  <c r="AP20" i="2"/>
  <c r="AP21" i="2"/>
  <c r="AP22" i="2"/>
  <c r="AP23" i="2"/>
  <c r="AP24" i="2"/>
  <c r="AP25" i="2"/>
  <c r="AP26" i="2"/>
  <c r="AP27" i="2"/>
  <c r="AP28" i="2"/>
  <c r="AP29" i="2"/>
  <c r="AP30" i="2"/>
  <c r="AP31" i="2"/>
  <c r="AP32" i="2"/>
  <c r="AP33" i="2"/>
  <c r="AP34" i="2"/>
  <c r="AP35" i="2"/>
  <c r="AP36" i="2"/>
  <c r="AP37" i="2"/>
  <c r="AP38" i="2"/>
  <c r="AP39" i="2"/>
  <c r="AP40" i="2"/>
  <c r="AP41" i="2"/>
  <c r="AP42" i="2"/>
  <c r="AP43" i="2"/>
  <c r="AP44" i="2"/>
  <c r="AP45" i="2"/>
  <c r="AP46" i="2"/>
  <c r="AP47" i="2"/>
  <c r="AP48" i="2"/>
  <c r="AP49" i="2"/>
  <c r="AP50" i="2"/>
  <c r="AP51" i="2"/>
  <c r="AP52" i="2"/>
  <c r="AP53" i="2"/>
  <c r="AP54" i="2"/>
  <c r="AP55" i="2"/>
  <c r="AP56" i="2"/>
  <c r="AP57" i="2"/>
  <c r="AP58" i="2"/>
  <c r="AP59" i="2"/>
  <c r="AP60" i="2"/>
  <c r="AP61" i="2"/>
  <c r="AP62" i="2"/>
  <c r="AP63" i="2"/>
  <c r="AP64" i="2"/>
  <c r="AP65" i="2"/>
  <c r="AP66" i="2"/>
  <c r="AP67" i="2"/>
  <c r="AP68" i="2"/>
  <c r="AP69" i="2"/>
  <c r="AP70" i="2"/>
  <c r="AP71" i="2"/>
  <c r="AP72" i="2"/>
  <c r="AP73" i="2"/>
  <c r="AP74" i="2"/>
  <c r="AP75" i="2"/>
  <c r="AP76" i="2"/>
  <c r="AP77" i="2"/>
  <c r="AP78" i="2"/>
  <c r="AP79" i="2"/>
  <c r="AP80" i="2"/>
  <c r="AP81" i="2"/>
  <c r="AP82" i="2"/>
  <c r="AP11" i="2"/>
  <c r="AJ13" i="2"/>
  <c r="AK13" i="2" s="1"/>
  <c r="AJ14" i="2"/>
  <c r="AK14" i="2" s="1"/>
  <c r="AJ15" i="2"/>
  <c r="AK15" i="2" s="1"/>
  <c r="AJ16" i="2"/>
  <c r="AK16" i="2" s="1"/>
  <c r="AJ17" i="2"/>
  <c r="AK17" i="2" s="1"/>
  <c r="AJ18" i="2"/>
  <c r="AK18" i="2" s="1"/>
  <c r="AJ19" i="2"/>
  <c r="AK19" i="2" s="1"/>
  <c r="AJ21" i="2"/>
  <c r="AK21" i="2" s="1"/>
  <c r="AJ22" i="2"/>
  <c r="AK22" i="2" s="1"/>
  <c r="AJ23" i="2"/>
  <c r="AK23" i="2" s="1"/>
  <c r="AJ24" i="2"/>
  <c r="AK24" i="2" s="1"/>
  <c r="AJ25" i="2"/>
  <c r="AK25" i="2" s="1"/>
  <c r="AJ26" i="2"/>
  <c r="AK26" i="2" s="1"/>
  <c r="AJ27" i="2"/>
  <c r="AK27" i="2" s="1"/>
  <c r="AJ28" i="2"/>
  <c r="AK28" i="2" s="1"/>
  <c r="AJ29" i="2"/>
  <c r="AK29" i="2" s="1"/>
  <c r="AJ30" i="2"/>
  <c r="AK30" i="2" s="1"/>
  <c r="AJ31" i="2"/>
  <c r="AK31" i="2" s="1"/>
  <c r="AJ32" i="2"/>
  <c r="AK32" i="2" s="1"/>
  <c r="AJ33" i="2"/>
  <c r="AK33" i="2" s="1"/>
  <c r="AJ34" i="2"/>
  <c r="AK34" i="2" s="1"/>
  <c r="AJ35" i="2"/>
  <c r="AK35" i="2" s="1"/>
  <c r="AJ36" i="2"/>
  <c r="AK36" i="2" s="1"/>
  <c r="AJ37" i="2"/>
  <c r="AK37" i="2" s="1"/>
  <c r="AJ38" i="2"/>
  <c r="AK38" i="2" s="1"/>
  <c r="AJ39" i="2"/>
  <c r="AK39" i="2" s="1"/>
  <c r="AJ40" i="2"/>
  <c r="AK40" i="2" s="1"/>
  <c r="AJ41" i="2"/>
  <c r="AK41" i="2" s="1"/>
  <c r="AJ42" i="2"/>
  <c r="AK42" i="2" s="1"/>
  <c r="AJ43" i="2"/>
  <c r="AK43" i="2" s="1"/>
  <c r="AJ44" i="2"/>
  <c r="AK44" i="2" s="1"/>
  <c r="AJ45" i="2"/>
  <c r="AK45" i="2" s="1"/>
  <c r="AJ46" i="2"/>
  <c r="AK46" i="2" s="1"/>
  <c r="AJ47" i="2"/>
  <c r="AK47" i="2" s="1"/>
  <c r="AJ48" i="2"/>
  <c r="AK48" i="2" s="1"/>
  <c r="AJ49" i="2"/>
  <c r="AK49" i="2" s="1"/>
  <c r="AJ50" i="2"/>
  <c r="AK50" i="2" s="1"/>
  <c r="AJ51" i="2"/>
  <c r="AK51" i="2" s="1"/>
  <c r="AJ52" i="2"/>
  <c r="AK52" i="2" s="1"/>
  <c r="AJ53" i="2"/>
  <c r="AK53" i="2" s="1"/>
  <c r="AJ54" i="2"/>
  <c r="AK54" i="2" s="1"/>
  <c r="AJ55" i="2"/>
  <c r="AK55" i="2" s="1"/>
  <c r="AJ56" i="2"/>
  <c r="AK56" i="2" s="1"/>
  <c r="AJ57" i="2"/>
  <c r="AK57" i="2" s="1"/>
  <c r="AJ58" i="2"/>
  <c r="AK58" i="2" s="1"/>
  <c r="AJ59" i="2"/>
  <c r="AK59" i="2" s="1"/>
  <c r="AJ60" i="2"/>
  <c r="AK60" i="2" s="1"/>
  <c r="AJ61" i="2"/>
  <c r="AK61" i="2" s="1"/>
  <c r="AJ62" i="2"/>
  <c r="AK62" i="2" s="1"/>
  <c r="AJ63" i="2"/>
  <c r="AK63" i="2" s="1"/>
  <c r="AJ64" i="2"/>
  <c r="AK64" i="2" s="1"/>
  <c r="AJ65" i="2"/>
  <c r="AK65" i="2" s="1"/>
  <c r="AJ66" i="2"/>
  <c r="AK66" i="2" s="1"/>
  <c r="AJ67" i="2"/>
  <c r="AK67" i="2" s="1"/>
  <c r="AJ68" i="2"/>
  <c r="AK68" i="2" s="1"/>
  <c r="AJ69" i="2"/>
  <c r="AK69" i="2" s="1"/>
  <c r="AJ70" i="2"/>
  <c r="AK70" i="2" s="1"/>
  <c r="AJ71" i="2"/>
  <c r="AK71" i="2" s="1"/>
  <c r="AJ72" i="2"/>
  <c r="AK72" i="2" s="1"/>
  <c r="AJ73" i="2"/>
  <c r="AK73" i="2" s="1"/>
  <c r="AJ74" i="2"/>
  <c r="AK74" i="2" s="1"/>
  <c r="AJ75" i="2"/>
  <c r="AK75" i="2" s="1"/>
  <c r="AJ76" i="2"/>
  <c r="AK76" i="2" s="1"/>
  <c r="AJ77" i="2"/>
  <c r="AK77" i="2" s="1"/>
  <c r="AJ78" i="2"/>
  <c r="AK78" i="2" s="1"/>
  <c r="AJ79" i="2"/>
  <c r="AK79" i="2" s="1"/>
  <c r="AJ80" i="2"/>
  <c r="AK80" i="2" s="1"/>
  <c r="AJ81" i="2"/>
  <c r="AK81" i="2" s="1"/>
  <c r="AJ82" i="2"/>
  <c r="AK82" i="2" s="1"/>
  <c r="AJ12" i="2"/>
  <c r="AK12" i="2" s="1"/>
  <c r="AJ11" i="2"/>
  <c r="AK11" i="2" s="1"/>
  <c r="S83" i="2"/>
  <c r="R83" i="2"/>
  <c r="Q83" i="2"/>
  <c r="P83" i="2"/>
  <c r="O83" i="2"/>
  <c r="N83" i="2"/>
  <c r="M83" i="2"/>
  <c r="T82" i="2"/>
  <c r="AB82" i="2" s="1"/>
  <c r="T81" i="2"/>
  <c r="AB81" i="2" s="1"/>
  <c r="T80" i="2"/>
  <c r="AB80" i="2" s="1"/>
  <c r="T79" i="2"/>
  <c r="AB79" i="2" s="1"/>
  <c r="T78" i="2"/>
  <c r="AB78" i="2" s="1"/>
  <c r="T77" i="2"/>
  <c r="AB77" i="2" s="1"/>
  <c r="T76" i="2"/>
  <c r="AB76" i="2" s="1"/>
  <c r="T75" i="2"/>
  <c r="AB75" i="2" s="1"/>
  <c r="T74" i="2"/>
  <c r="AB74" i="2" s="1"/>
  <c r="T73" i="2"/>
  <c r="AB73" i="2" s="1"/>
  <c r="T72" i="2"/>
  <c r="AB72" i="2" s="1"/>
  <c r="T71" i="2"/>
  <c r="AB71" i="2" s="1"/>
  <c r="T70" i="2"/>
  <c r="AB70" i="2" s="1"/>
  <c r="T69" i="2"/>
  <c r="AB69" i="2" s="1"/>
  <c r="T68" i="2"/>
  <c r="AB68" i="2" s="1"/>
  <c r="T67" i="2"/>
  <c r="AB67" i="2" s="1"/>
  <c r="T66" i="2"/>
  <c r="AB66" i="2" s="1"/>
  <c r="T65" i="2"/>
  <c r="AB65" i="2" s="1"/>
  <c r="T64" i="2"/>
  <c r="AB64" i="2" s="1"/>
  <c r="T63" i="2"/>
  <c r="AB63" i="2" s="1"/>
  <c r="T62" i="2"/>
  <c r="AB62" i="2" s="1"/>
  <c r="T61" i="2"/>
  <c r="AB61" i="2" s="1"/>
  <c r="T60" i="2"/>
  <c r="AB60" i="2" s="1"/>
  <c r="T59" i="2"/>
  <c r="AB59" i="2" s="1"/>
  <c r="T58" i="2"/>
  <c r="AB58" i="2" s="1"/>
  <c r="T57" i="2"/>
  <c r="AB57" i="2" s="1"/>
  <c r="T56" i="2"/>
  <c r="AB56" i="2" s="1"/>
  <c r="T55" i="2"/>
  <c r="AB55" i="2" s="1"/>
  <c r="T54" i="2"/>
  <c r="AB54" i="2" s="1"/>
  <c r="T53" i="2"/>
  <c r="AB53" i="2" s="1"/>
  <c r="T52" i="2"/>
  <c r="AB52" i="2" s="1"/>
  <c r="T51" i="2"/>
  <c r="AB51" i="2" s="1"/>
  <c r="T50" i="2"/>
  <c r="AB50" i="2" s="1"/>
  <c r="T49" i="2"/>
  <c r="AB49" i="2" s="1"/>
  <c r="T48" i="2"/>
  <c r="AB48" i="2" s="1"/>
  <c r="T47" i="2"/>
  <c r="AB47" i="2" s="1"/>
  <c r="T46" i="2"/>
  <c r="AB46" i="2" s="1"/>
  <c r="T45" i="2"/>
  <c r="AB45" i="2" s="1"/>
  <c r="T44" i="2"/>
  <c r="AB44" i="2" s="1"/>
  <c r="T43" i="2"/>
  <c r="AB43" i="2" s="1"/>
  <c r="T42" i="2"/>
  <c r="AB42" i="2" s="1"/>
  <c r="T41" i="2"/>
  <c r="AB41" i="2" s="1"/>
  <c r="T40" i="2"/>
  <c r="AB40" i="2" s="1"/>
  <c r="T39" i="2"/>
  <c r="AB39" i="2" s="1"/>
  <c r="T38" i="2"/>
  <c r="AB38" i="2" s="1"/>
  <c r="T37" i="2"/>
  <c r="AB37" i="2" s="1"/>
  <c r="T36" i="2"/>
  <c r="AB36" i="2" s="1"/>
  <c r="T35" i="2"/>
  <c r="AB35" i="2" s="1"/>
  <c r="T34" i="2"/>
  <c r="AB34" i="2" s="1"/>
  <c r="T33" i="2"/>
  <c r="AB33" i="2" s="1"/>
  <c r="T32" i="2"/>
  <c r="AB32" i="2" s="1"/>
  <c r="T31" i="2"/>
  <c r="AB31" i="2" s="1"/>
  <c r="T30" i="2"/>
  <c r="AB30" i="2" s="1"/>
  <c r="T29" i="2"/>
  <c r="AB29" i="2" s="1"/>
  <c r="T28" i="2"/>
  <c r="AB28" i="2" s="1"/>
  <c r="T27" i="2"/>
  <c r="AB27" i="2" s="1"/>
  <c r="T26" i="2"/>
  <c r="AB26" i="2" s="1"/>
  <c r="T25" i="2"/>
  <c r="AB25" i="2" s="1"/>
  <c r="T24" i="2"/>
  <c r="AB24" i="2" s="1"/>
  <c r="T23" i="2"/>
  <c r="AB23" i="2" s="1"/>
  <c r="T22" i="2"/>
  <c r="AB22" i="2" s="1"/>
  <c r="T21" i="2"/>
  <c r="AB21" i="2" s="1"/>
  <c r="T20" i="2"/>
  <c r="AB20" i="2" s="1"/>
  <c r="T19" i="2"/>
  <c r="AB19" i="2" s="1"/>
  <c r="T18" i="2"/>
  <c r="AB18" i="2" s="1"/>
  <c r="T17" i="2"/>
  <c r="AB17" i="2" s="1"/>
  <c r="T16" i="2"/>
  <c r="AB16" i="2" s="1"/>
  <c r="T15" i="2"/>
  <c r="AB15" i="2" s="1"/>
  <c r="T14" i="2"/>
  <c r="AB14" i="2" s="1"/>
  <c r="T13" i="2"/>
  <c r="AB13" i="2" s="1"/>
  <c r="T12" i="2"/>
  <c r="AB12" i="2" s="1"/>
  <c r="T11" i="2"/>
  <c r="V71" i="2" l="1"/>
  <c r="Y36" i="2"/>
  <c r="Y50" i="2"/>
  <c r="Y64" i="2"/>
  <c r="Y78" i="2"/>
  <c r="Y25" i="2"/>
  <c r="Y37" i="2"/>
  <c r="Y51" i="2"/>
  <c r="Y65" i="2"/>
  <c r="Y79" i="2"/>
  <c r="Y26" i="2"/>
  <c r="Y38" i="2"/>
  <c r="Y52" i="2"/>
  <c r="Y42" i="2"/>
  <c r="Y56" i="2"/>
  <c r="Y70" i="2"/>
  <c r="Y17" i="2"/>
  <c r="Y15" i="2"/>
  <c r="Y29" i="2"/>
  <c r="Y43" i="2"/>
  <c r="Y57" i="2"/>
  <c r="Y71" i="2"/>
  <c r="Y18" i="2"/>
  <c r="Y12" i="2"/>
  <c r="Y30" i="2"/>
  <c r="Y44" i="2"/>
  <c r="Y58" i="2"/>
  <c r="Y72" i="2"/>
  <c r="Y19" i="2"/>
  <c r="Y11" i="2"/>
  <c r="Y47" i="2"/>
  <c r="Y69" i="2"/>
  <c r="Y24" i="2"/>
  <c r="Y48" i="2"/>
  <c r="Y73" i="2"/>
  <c r="Y27" i="2"/>
  <c r="Y75" i="2"/>
  <c r="Y81" i="2"/>
  <c r="Y61" i="2"/>
  <c r="Y63" i="2"/>
  <c r="Y41" i="2"/>
  <c r="Y45" i="2"/>
  <c r="Y22" i="2"/>
  <c r="Y49" i="2"/>
  <c r="Y74" i="2"/>
  <c r="Y28" i="2"/>
  <c r="Y13" i="2"/>
  <c r="Y35" i="2"/>
  <c r="Y16" i="2"/>
  <c r="Y20" i="2"/>
  <c r="Y66" i="2"/>
  <c r="Y46" i="2"/>
  <c r="Y53" i="2"/>
  <c r="Y62" i="2"/>
  <c r="Y67" i="2"/>
  <c r="Y31" i="2"/>
  <c r="Y54" i="2"/>
  <c r="Y76" i="2"/>
  <c r="Y14" i="2"/>
  <c r="Y55" i="2"/>
  <c r="Y77" i="2"/>
  <c r="Y34" i="2"/>
  <c r="Y82" i="2"/>
  <c r="Y40" i="2"/>
  <c r="Y21" i="2"/>
  <c r="Y23" i="2"/>
  <c r="Y32" i="2"/>
  <c r="Y33" i="2"/>
  <c r="Y59" i="2"/>
  <c r="Y80" i="2"/>
  <c r="Y60" i="2"/>
  <c r="Y39" i="2"/>
  <c r="Y68" i="2"/>
  <c r="AM32" i="2"/>
  <c r="AM76" i="2"/>
  <c r="AL62" i="2"/>
  <c r="AM48" i="2"/>
  <c r="AL34" i="2"/>
  <c r="AL19" i="2"/>
  <c r="AM74" i="2"/>
  <c r="AM73" i="2"/>
  <c r="AM59" i="2"/>
  <c r="AM45" i="2"/>
  <c r="AM31" i="2"/>
  <c r="AM16" i="2"/>
  <c r="AL47" i="2"/>
  <c r="AM60" i="2"/>
  <c r="AM72" i="2"/>
  <c r="AM58" i="2"/>
  <c r="AM44" i="2"/>
  <c r="AM30" i="2"/>
  <c r="AM15" i="2"/>
  <c r="AM18" i="2"/>
  <c r="AM71" i="2"/>
  <c r="AM57" i="2"/>
  <c r="AM43" i="2"/>
  <c r="AM29" i="2"/>
  <c r="AM14" i="2"/>
  <c r="AM46" i="2"/>
  <c r="AL11" i="2"/>
  <c r="AM70" i="2"/>
  <c r="AM56" i="2"/>
  <c r="AM42" i="2"/>
  <c r="AM28" i="2"/>
  <c r="AM13" i="2"/>
  <c r="AM27" i="2"/>
  <c r="AM75" i="2"/>
  <c r="AM41" i="2"/>
  <c r="AM82" i="2"/>
  <c r="AM68" i="2"/>
  <c r="AM54" i="2"/>
  <c r="AM40" i="2"/>
  <c r="AM26" i="2"/>
  <c r="AL33" i="2"/>
  <c r="AM55" i="2"/>
  <c r="AM81" i="2"/>
  <c r="AM67" i="2"/>
  <c r="AM53" i="2"/>
  <c r="AM39" i="2"/>
  <c r="AM25" i="2"/>
  <c r="AM80" i="2"/>
  <c r="AL66" i="2"/>
  <c r="AM52" i="2"/>
  <c r="AM38" i="2"/>
  <c r="AM24" i="2"/>
  <c r="AM12" i="2"/>
  <c r="AL79" i="2"/>
  <c r="AL65" i="2"/>
  <c r="AL51" i="2"/>
  <c r="AM37" i="2"/>
  <c r="AM23" i="2"/>
  <c r="AM61" i="2"/>
  <c r="AL78" i="2"/>
  <c r="AM64" i="2"/>
  <c r="AM50" i="2"/>
  <c r="AM36" i="2"/>
  <c r="AM22" i="2"/>
  <c r="AM17" i="2"/>
  <c r="AM69" i="2"/>
  <c r="AM77" i="2"/>
  <c r="AL63" i="2"/>
  <c r="AM49" i="2"/>
  <c r="AL35" i="2"/>
  <c r="AM21" i="2"/>
  <c r="AE13" i="2"/>
  <c r="AE21" i="2"/>
  <c r="AL61" i="2"/>
  <c r="AL37" i="2"/>
  <c r="AL23" i="2"/>
  <c r="AM78" i="2"/>
  <c r="AL38" i="2"/>
  <c r="AL24" i="2"/>
  <c r="AL21" i="2"/>
  <c r="AM79" i="2"/>
  <c r="AM47" i="2"/>
  <c r="AM62" i="2"/>
  <c r="AL77" i="2"/>
  <c r="AM63" i="2"/>
  <c r="AL75" i="2"/>
  <c r="AL64" i="2"/>
  <c r="AL50" i="2"/>
  <c r="AM51" i="2"/>
  <c r="AM35" i="2"/>
  <c r="AM19" i="2"/>
  <c r="AL49" i="2"/>
  <c r="AM66" i="2"/>
  <c r="AM34" i="2"/>
  <c r="AL80" i="2"/>
  <c r="AL48" i="2"/>
  <c r="AM65" i="2"/>
  <c r="AM33" i="2"/>
  <c r="AL76" i="2"/>
  <c r="AL36" i="2"/>
  <c r="AL22" i="2"/>
  <c r="AL52" i="2"/>
  <c r="AM11" i="2"/>
  <c r="AL59" i="2"/>
  <c r="AL72" i="2"/>
  <c r="AL58" i="2"/>
  <c r="AL57" i="2"/>
  <c r="AL81" i="2"/>
  <c r="AL67" i="2"/>
  <c r="AL53" i="2"/>
  <c r="AL39" i="2"/>
  <c r="AL25" i="2"/>
  <c r="AL74" i="2"/>
  <c r="AL60" i="2"/>
  <c r="AL46" i="2"/>
  <c r="AL32" i="2"/>
  <c r="AL18" i="2"/>
  <c r="AL73" i="2"/>
  <c r="AL45" i="2"/>
  <c r="AL30" i="2"/>
  <c r="AL15" i="2"/>
  <c r="AL70" i="2"/>
  <c r="AL56" i="2"/>
  <c r="AL42" i="2"/>
  <c r="AL28" i="2"/>
  <c r="AL14" i="2"/>
  <c r="AL31" i="2"/>
  <c r="AL44" i="2"/>
  <c r="AL71" i="2"/>
  <c r="AL29" i="2"/>
  <c r="AL12" i="2"/>
  <c r="AL69" i="2"/>
  <c r="AL55" i="2"/>
  <c r="AL41" i="2"/>
  <c r="AL27" i="2"/>
  <c r="AL13" i="2"/>
  <c r="AL17" i="2"/>
  <c r="AL16" i="2"/>
  <c r="AL43" i="2"/>
  <c r="AL82" i="2"/>
  <c r="AL68" i="2"/>
  <c r="AL54" i="2"/>
  <c r="AL40" i="2"/>
  <c r="AL26" i="2"/>
  <c r="AH83" i="2"/>
  <c r="AP83" i="2"/>
  <c r="B83" i="2"/>
  <c r="AJ20" i="2"/>
  <c r="AK20" i="2" s="1"/>
  <c r="AE62" i="2"/>
  <c r="AE44" i="2"/>
  <c r="AE27" i="2"/>
  <c r="AE46" i="2"/>
  <c r="AE68" i="2"/>
  <c r="AE59" i="2"/>
  <c r="AE58" i="2"/>
  <c r="AE26" i="2"/>
  <c r="AE65" i="2"/>
  <c r="AE49" i="2"/>
  <c r="AE17" i="2"/>
  <c r="AE80" i="2"/>
  <c r="AE32" i="2"/>
  <c r="AE16" i="2"/>
  <c r="AE72" i="2"/>
  <c r="AE56" i="2"/>
  <c r="AE40" i="2"/>
  <c r="AE24" i="2"/>
  <c r="AE30" i="2"/>
  <c r="AE76" i="2"/>
  <c r="AE67" i="2"/>
  <c r="AE35" i="2"/>
  <c r="AE19" i="2"/>
  <c r="AE43" i="2"/>
  <c r="AE74" i="2"/>
  <c r="AE41" i="2"/>
  <c r="AE79" i="2"/>
  <c r="AE70" i="2"/>
  <c r="AE54" i="2"/>
  <c r="AE38" i="2"/>
  <c r="AE22" i="2"/>
  <c r="AE14" i="2"/>
  <c r="AE37" i="2"/>
  <c r="AE77" i="2"/>
  <c r="AE61" i="2"/>
  <c r="AE29" i="2"/>
  <c r="V17" i="2"/>
  <c r="V22" i="2"/>
  <c r="V60" i="2"/>
  <c r="V66" i="2"/>
  <c r="V69" i="2"/>
  <c r="V39" i="2"/>
  <c r="V23" i="2"/>
  <c r="V52" i="2"/>
  <c r="V47" i="2"/>
  <c r="V74" i="2"/>
  <c r="V57" i="2"/>
  <c r="V15" i="2"/>
  <c r="V31" i="2"/>
  <c r="V42" i="2"/>
  <c r="V38" i="2"/>
  <c r="V53" i="2"/>
  <c r="V19" i="2"/>
  <c r="V30" i="2"/>
  <c r="V35" i="2"/>
  <c r="V16" i="2"/>
  <c r="V49" i="2"/>
  <c r="V79" i="2"/>
  <c r="V37" i="2"/>
  <c r="V56" i="2"/>
  <c r="V70" i="2"/>
  <c r="V75" i="2"/>
  <c r="V67" i="2"/>
  <c r="V72" i="2"/>
  <c r="V80" i="2"/>
  <c r="V14" i="2"/>
  <c r="V46" i="2"/>
  <c r="T83" i="2"/>
  <c r="V25" i="2"/>
  <c r="V28" i="2"/>
  <c r="V40" i="2"/>
  <c r="V43" i="2"/>
  <c r="V50" i="2"/>
  <c r="V11" i="2"/>
  <c r="V32" i="2"/>
  <c r="V54" i="2"/>
  <c r="V61" i="2"/>
  <c r="V68" i="2"/>
  <c r="V20" i="2"/>
  <c r="V64" i="2"/>
  <c r="V21" i="2"/>
  <c r="V58" i="2"/>
  <c r="V65" i="2"/>
  <c r="V81" i="2"/>
  <c r="V24" i="2"/>
  <c r="V76" i="2"/>
  <c r="V29" i="2"/>
  <c r="V36" i="2"/>
  <c r="V18" i="2"/>
  <c r="V77" i="2"/>
  <c r="V51" i="2"/>
  <c r="V55" i="2"/>
  <c r="V73" i="2"/>
  <c r="V26" i="2"/>
  <c r="V33" i="2"/>
  <c r="V41" i="2"/>
  <c r="V44" i="2"/>
  <c r="V48" i="2"/>
  <c r="V59" i="2"/>
  <c r="V62" i="2"/>
  <c r="V78" i="2"/>
  <c r="V12" i="2"/>
  <c r="V82" i="2"/>
  <c r="V27" i="2"/>
  <c r="V34" i="2"/>
  <c r="V45" i="2"/>
  <c r="V13" i="2"/>
  <c r="V63" i="2"/>
  <c r="AB11" i="2"/>
  <c r="AN43" i="2" l="1"/>
  <c r="AN28" i="2"/>
  <c r="AN39" i="2"/>
  <c r="AN65" i="2"/>
  <c r="AN62" i="2"/>
  <c r="AN53" i="2"/>
  <c r="AN80" i="2"/>
  <c r="AN13" i="2"/>
  <c r="AN70" i="2"/>
  <c r="AN81" i="2"/>
  <c r="AN34" i="2"/>
  <c r="AN21" i="2"/>
  <c r="AN17" i="2"/>
  <c r="AN27" i="2"/>
  <c r="AN15" i="2"/>
  <c r="AN57" i="2"/>
  <c r="AN66" i="2"/>
  <c r="AN24" i="2"/>
  <c r="AN42" i="2"/>
  <c r="AN56" i="2"/>
  <c r="AM20" i="2"/>
  <c r="AN41" i="2"/>
  <c r="AN30" i="2"/>
  <c r="AN58" i="2"/>
  <c r="AN49" i="2"/>
  <c r="AN38" i="2"/>
  <c r="AN48" i="2"/>
  <c r="AN55" i="2"/>
  <c r="AN45" i="2"/>
  <c r="AN72" i="2"/>
  <c r="AN19" i="2"/>
  <c r="AN78" i="2"/>
  <c r="AN16" i="2"/>
  <c r="AN69" i="2"/>
  <c r="AN73" i="2"/>
  <c r="AN59" i="2"/>
  <c r="AN35" i="2"/>
  <c r="AN23" i="2"/>
  <c r="AN12" i="2"/>
  <c r="AN18" i="2"/>
  <c r="AN51" i="2"/>
  <c r="AN37" i="2"/>
  <c r="AN26" i="2"/>
  <c r="AN29" i="2"/>
  <c r="AN32" i="2"/>
  <c r="AN52" i="2"/>
  <c r="AN50" i="2"/>
  <c r="AN61" i="2"/>
  <c r="AN40" i="2"/>
  <c r="AN71" i="2"/>
  <c r="AN46" i="2"/>
  <c r="AN22" i="2"/>
  <c r="AN64" i="2"/>
  <c r="AN79" i="2"/>
  <c r="AN54" i="2"/>
  <c r="AN44" i="2"/>
  <c r="AN60" i="2"/>
  <c r="AN36" i="2"/>
  <c r="AN75" i="2"/>
  <c r="AN68" i="2"/>
  <c r="AN31" i="2"/>
  <c r="AN74" i="2"/>
  <c r="AN76" i="2"/>
  <c r="AN63" i="2"/>
  <c r="AN47" i="2"/>
  <c r="AN67" i="2"/>
  <c r="AN82" i="2"/>
  <c r="AN14" i="2"/>
  <c r="AN25" i="2"/>
  <c r="AN33" i="2"/>
  <c r="AN77" i="2"/>
  <c r="AE53" i="2"/>
  <c r="AE28" i="2"/>
  <c r="AE69" i="2"/>
  <c r="AE15" i="2"/>
  <c r="AE81" i="2"/>
  <c r="AE31" i="2"/>
  <c r="AE48" i="2"/>
  <c r="AE64" i="2"/>
  <c r="AE47" i="2"/>
  <c r="AE20" i="2"/>
  <c r="AE34" i="2"/>
  <c r="AE12" i="2"/>
  <c r="AE45" i="2"/>
  <c r="AE50" i="2"/>
  <c r="AE73" i="2"/>
  <c r="AE60" i="2"/>
  <c r="AE82" i="2"/>
  <c r="AE51" i="2"/>
  <c r="AE63" i="2"/>
  <c r="AE42" i="2"/>
  <c r="AE25" i="2"/>
  <c r="W19" i="2"/>
  <c r="X19" i="2" s="1"/>
  <c r="AE33" i="2"/>
  <c r="W50" i="2"/>
  <c r="X50" i="2" s="1"/>
  <c r="AE18" i="2"/>
  <c r="AE66" i="2"/>
  <c r="AE78" i="2"/>
  <c r="AE36" i="2"/>
  <c r="W22" i="2"/>
  <c r="X22" i="2" s="1"/>
  <c r="AE75" i="2"/>
  <c r="AE52" i="2"/>
  <c r="W52" i="2"/>
  <c r="X52" i="2" s="1"/>
  <c r="W37" i="2"/>
  <c r="X37" i="2" s="1"/>
  <c r="W53" i="2"/>
  <c r="X53" i="2" s="1"/>
  <c r="AE57" i="2"/>
  <c r="AN11" i="2"/>
  <c r="AL20" i="2"/>
  <c r="W25" i="2"/>
  <c r="X25" i="2" s="1"/>
  <c r="W44" i="2"/>
  <c r="X44" i="2" s="1"/>
  <c r="W66" i="2"/>
  <c r="X66" i="2" s="1"/>
  <c r="W34" i="2"/>
  <c r="X34" i="2" s="1"/>
  <c r="W58" i="2"/>
  <c r="X58" i="2" s="1"/>
  <c r="W49" i="2"/>
  <c r="X49" i="2" s="1"/>
  <c r="W26" i="2"/>
  <c r="X26" i="2" s="1"/>
  <c r="W65" i="2"/>
  <c r="X65" i="2" s="1"/>
  <c r="W32" i="2"/>
  <c r="X32" i="2" s="1"/>
  <c r="W43" i="2"/>
  <c r="X43" i="2" s="1"/>
  <c r="AE39" i="2"/>
  <c r="W41" i="2"/>
  <c r="X41" i="2" s="1"/>
  <c r="W23" i="2"/>
  <c r="X23" i="2" s="1"/>
  <c r="W62" i="2"/>
  <c r="X62" i="2" s="1"/>
  <c r="W42" i="2"/>
  <c r="X42" i="2" s="1"/>
  <c r="W74" i="2"/>
  <c r="X74" i="2" s="1"/>
  <c r="W78" i="2"/>
  <c r="X78" i="2" s="1"/>
  <c r="AE23" i="2"/>
  <c r="W73" i="2"/>
  <c r="X73" i="2" s="1"/>
  <c r="W63" i="2"/>
  <c r="X63" i="2" s="1"/>
  <c r="W59" i="2"/>
  <c r="X59" i="2" s="1"/>
  <c r="W80" i="2"/>
  <c r="X80" i="2" s="1"/>
  <c r="AK83" i="2"/>
  <c r="W71" i="2"/>
  <c r="X71" i="2" s="1"/>
  <c r="W39" i="2"/>
  <c r="X39" i="2" s="1"/>
  <c r="W24" i="2"/>
  <c r="X24" i="2" s="1"/>
  <c r="W76" i="2"/>
  <c r="X76" i="2" s="1"/>
  <c r="W75" i="2"/>
  <c r="X75" i="2" s="1"/>
  <c r="W55" i="2"/>
  <c r="X55" i="2" s="1"/>
  <c r="W77" i="2"/>
  <c r="X77" i="2" s="1"/>
  <c r="W27" i="2"/>
  <c r="X27" i="2" s="1"/>
  <c r="W40" i="2"/>
  <c r="X40" i="2" s="1"/>
  <c r="W57" i="2"/>
  <c r="X57" i="2" s="1"/>
  <c r="W79" i="2"/>
  <c r="X79" i="2" s="1"/>
  <c r="W14" i="2"/>
  <c r="X14" i="2" s="1"/>
  <c r="W56" i="2"/>
  <c r="X56" i="2" s="1"/>
  <c r="W28" i="2"/>
  <c r="X28" i="2" s="1"/>
  <c r="W72" i="2"/>
  <c r="X72" i="2" s="1"/>
  <c r="W82" i="2"/>
  <c r="X82" i="2" s="1"/>
  <c r="W31" i="2"/>
  <c r="X31" i="2" s="1"/>
  <c r="AE71" i="2"/>
  <c r="W47" i="2"/>
  <c r="X47" i="2" s="1"/>
  <c r="H83" i="2"/>
  <c r="W16" i="2"/>
  <c r="X16" i="2" s="1"/>
  <c r="K83" i="2"/>
  <c r="W12" i="2"/>
  <c r="X12" i="2" s="1"/>
  <c r="W64" i="2"/>
  <c r="X64" i="2" s="1"/>
  <c r="L83" i="2"/>
  <c r="W48" i="2"/>
  <c r="X48" i="2" s="1"/>
  <c r="W30" i="2"/>
  <c r="X30" i="2" s="1"/>
  <c r="G83" i="2"/>
  <c r="W18" i="2"/>
  <c r="X18" i="2" s="1"/>
  <c r="W60" i="2"/>
  <c r="X60" i="2" s="1"/>
  <c r="W29" i="2"/>
  <c r="X29" i="2" s="1"/>
  <c r="W45" i="2"/>
  <c r="X45" i="2" s="1"/>
  <c r="W15" i="2"/>
  <c r="X15" i="2" s="1"/>
  <c r="W61" i="2"/>
  <c r="X61" i="2" s="1"/>
  <c r="W81" i="2"/>
  <c r="X81" i="2" s="1"/>
  <c r="AJ83" i="2"/>
  <c r="W67" i="2"/>
  <c r="X67" i="2" s="1"/>
  <c r="W38" i="2"/>
  <c r="X38" i="2" s="1"/>
  <c r="AE11" i="2"/>
  <c r="W11" i="2"/>
  <c r="F83" i="2"/>
  <c r="W17" i="2"/>
  <c r="X17" i="2" s="1"/>
  <c r="W20" i="2"/>
  <c r="X20" i="2" s="1"/>
  <c r="AE55" i="2"/>
  <c r="W46" i="2"/>
  <c r="X46" i="2" s="1"/>
  <c r="W51" i="2"/>
  <c r="X51" i="2" s="1"/>
  <c r="W68" i="2"/>
  <c r="X68" i="2" s="1"/>
  <c r="W69" i="2"/>
  <c r="X69" i="2" s="1"/>
  <c r="W35" i="2"/>
  <c r="X35" i="2" s="1"/>
  <c r="W54" i="2"/>
  <c r="X54" i="2" s="1"/>
  <c r="W21" i="2"/>
  <c r="X21" i="2" s="1"/>
  <c r="W70" i="2"/>
  <c r="X70" i="2" s="1"/>
  <c r="V83" i="2"/>
  <c r="W13" i="2"/>
  <c r="X13" i="2" s="1"/>
  <c r="W36" i="2"/>
  <c r="X36" i="2" s="1"/>
  <c r="AB83" i="2"/>
  <c r="AN20" i="2" l="1"/>
  <c r="AN83" i="2" s="1"/>
  <c r="AM83" i="2"/>
  <c r="AL83" i="2"/>
  <c r="AE83" i="2"/>
  <c r="U83" i="2"/>
  <c r="W33" i="2"/>
  <c r="X33" i="2" s="1"/>
  <c r="X11" i="2"/>
  <c r="Y83" i="2"/>
  <c r="Z33" i="2" l="1"/>
  <c r="Z11" i="2"/>
  <c r="W83" i="2"/>
  <c r="X83" i="2"/>
  <c r="Z48" i="2" l="1"/>
  <c r="Z14" i="2"/>
  <c r="Z61" i="2"/>
  <c r="Z60" i="2"/>
  <c r="Z26" i="2"/>
  <c r="Z17" i="2"/>
  <c r="Z65" i="2"/>
  <c r="AA65" i="2" s="1"/>
  <c r="AC65" i="2" s="1"/>
  <c r="AD65" i="2" s="1"/>
  <c r="Z22" i="2"/>
  <c r="AA22" i="2" s="1"/>
  <c r="AC22" i="2" s="1"/>
  <c r="AD22" i="2" s="1"/>
  <c r="Z43" i="2"/>
  <c r="AA43" i="2" s="1"/>
  <c r="AC43" i="2" s="1"/>
  <c r="AD43" i="2" s="1"/>
  <c r="Z45" i="2"/>
  <c r="AA45" i="2" s="1"/>
  <c r="AC45" i="2" s="1"/>
  <c r="AD45" i="2" s="1"/>
  <c r="Z44" i="2"/>
  <c r="AA44" i="2" s="1"/>
  <c r="AC44" i="2" s="1"/>
  <c r="AD44" i="2" s="1"/>
  <c r="Z81" i="2"/>
  <c r="AA81" i="2" s="1"/>
  <c r="AC81" i="2" s="1"/>
  <c r="AD81" i="2" s="1"/>
  <c r="Z29" i="2"/>
  <c r="Z42" i="2"/>
  <c r="AA42" i="2" s="1"/>
  <c r="AC42" i="2" s="1"/>
  <c r="AD42" i="2" s="1"/>
  <c r="Z82" i="2"/>
  <c r="Z28" i="2"/>
  <c r="Z57" i="2"/>
  <c r="Z50" i="2"/>
  <c r="Z59" i="2"/>
  <c r="Z70" i="2"/>
  <c r="Z49" i="2"/>
  <c r="Z32" i="2"/>
  <c r="AA32" i="2" s="1"/>
  <c r="AC32" i="2" s="1"/>
  <c r="AD32" i="2" s="1"/>
  <c r="Z12" i="2"/>
  <c r="AA12" i="2" s="1"/>
  <c r="AC12" i="2" s="1"/>
  <c r="AD12" i="2" s="1"/>
  <c r="Z64" i="2"/>
  <c r="AA64" i="2" s="1"/>
  <c r="AC64" i="2" s="1"/>
  <c r="AD64" i="2" s="1"/>
  <c r="Z58" i="2"/>
  <c r="AA58" i="2" s="1"/>
  <c r="AC58" i="2" s="1"/>
  <c r="AD58" i="2" s="1"/>
  <c r="Z31" i="2"/>
  <c r="Z54" i="2"/>
  <c r="AA54" i="2" s="1"/>
  <c r="AC54" i="2" s="1"/>
  <c r="AD54" i="2" s="1"/>
  <c r="Z34" i="2"/>
  <c r="AA34" i="2" s="1"/>
  <c r="AC34" i="2" s="1"/>
  <c r="AD34" i="2" s="1"/>
  <c r="Z24" i="2"/>
  <c r="Z77" i="2"/>
  <c r="Z41" i="2"/>
  <c r="Z19" i="2"/>
  <c r="Z63" i="2"/>
  <c r="AA63" i="2" s="1"/>
  <c r="AC63" i="2" s="1"/>
  <c r="AD63" i="2" s="1"/>
  <c r="Z68" i="2"/>
  <c r="Z79" i="2"/>
  <c r="Z38" i="2"/>
  <c r="Z52" i="2"/>
  <c r="Z73" i="2"/>
  <c r="AA73" i="2" s="1"/>
  <c r="AC73" i="2" s="1"/>
  <c r="AD73" i="2" s="1"/>
  <c r="Z16" i="2"/>
  <c r="AA16" i="2" s="1"/>
  <c r="AC16" i="2" s="1"/>
  <c r="AD16" i="2" s="1"/>
  <c r="Z40" i="2"/>
  <c r="AA40" i="2" s="1"/>
  <c r="AC40" i="2" s="1"/>
  <c r="AD40" i="2" s="1"/>
  <c r="Z21" i="2"/>
  <c r="AA21" i="2" s="1"/>
  <c r="AC21" i="2" s="1"/>
  <c r="AD21" i="2" s="1"/>
  <c r="Z62" i="2"/>
  <c r="AA62" i="2" s="1"/>
  <c r="AC62" i="2" s="1"/>
  <c r="AD62" i="2" s="1"/>
  <c r="Z72" i="2"/>
  <c r="Z67" i="2"/>
  <c r="Z71" i="2"/>
  <c r="Z46" i="2"/>
  <c r="Z56" i="2"/>
  <c r="Z23" i="2"/>
  <c r="Z27" i="2"/>
  <c r="Z15" i="2"/>
  <c r="AA15" i="2" s="1"/>
  <c r="AC15" i="2" s="1"/>
  <c r="AD15" i="2" s="1"/>
  <c r="Z20" i="2"/>
  <c r="Z75" i="2"/>
  <c r="AA75" i="2" s="1"/>
  <c r="AC75" i="2" s="1"/>
  <c r="AD75" i="2" s="1"/>
  <c r="Z18" i="2"/>
  <c r="AA18" i="2" s="1"/>
  <c r="AC18" i="2" s="1"/>
  <c r="AD18" i="2" s="1"/>
  <c r="Z69" i="2"/>
  <c r="AA69" i="2" s="1"/>
  <c r="AC69" i="2" s="1"/>
  <c r="AD69" i="2" s="1"/>
  <c r="Z74" i="2"/>
  <c r="AA74" i="2" s="1"/>
  <c r="AC74" i="2" s="1"/>
  <c r="AD74" i="2" s="1"/>
  <c r="Z25" i="2"/>
  <c r="AA25" i="2" s="1"/>
  <c r="AC25" i="2" s="1"/>
  <c r="AD25" i="2" s="1"/>
  <c r="Z76" i="2"/>
  <c r="Z35" i="2"/>
  <c r="Z47" i="2"/>
  <c r="Z51" i="2"/>
  <c r="AA51" i="2" s="1"/>
  <c r="AC51" i="2" s="1"/>
  <c r="AD51" i="2" s="1"/>
  <c r="Z66" i="2"/>
  <c r="Z78" i="2"/>
  <c r="Z39" i="2"/>
  <c r="Z37" i="2"/>
  <c r="AA37" i="2" s="1"/>
  <c r="AC37" i="2" s="1"/>
  <c r="AD37" i="2" s="1"/>
  <c r="Z36" i="2"/>
  <c r="AA36" i="2" s="1"/>
  <c r="AC36" i="2" s="1"/>
  <c r="AD36" i="2" s="1"/>
  <c r="Z53" i="2"/>
  <c r="AA53" i="2" s="1"/>
  <c r="AC53" i="2" s="1"/>
  <c r="AD53" i="2" s="1"/>
  <c r="Z80" i="2"/>
  <c r="AA80" i="2" s="1"/>
  <c r="AC80" i="2" s="1"/>
  <c r="AD80" i="2" s="1"/>
  <c r="Z30" i="2"/>
  <c r="Z13" i="2"/>
  <c r="AA13" i="2" s="1"/>
  <c r="AC13" i="2" s="1"/>
  <c r="AD13" i="2" s="1"/>
  <c r="Z55" i="2"/>
  <c r="AA55" i="2" s="1"/>
  <c r="AC55" i="2" s="1"/>
  <c r="AD55" i="2" s="1"/>
  <c r="AA61" i="2"/>
  <c r="AC61" i="2" s="1"/>
  <c r="AD61" i="2" s="1"/>
  <c r="AA68" i="2"/>
  <c r="AC68" i="2" s="1"/>
  <c r="AD68" i="2" s="1"/>
  <c r="AA38" i="2"/>
  <c r="AC38" i="2" s="1"/>
  <c r="AD38" i="2" s="1"/>
  <c r="AA67" i="2"/>
  <c r="AC67" i="2" s="1"/>
  <c r="AD67" i="2" s="1"/>
  <c r="AA60" i="2"/>
  <c r="AC60" i="2" s="1"/>
  <c r="AD60" i="2" s="1"/>
  <c r="AA39" i="2"/>
  <c r="AC39" i="2" s="1"/>
  <c r="AD39" i="2" s="1"/>
  <c r="AA30" i="2"/>
  <c r="AC30" i="2" s="1"/>
  <c r="AD30" i="2" s="1"/>
  <c r="AA41" i="2"/>
  <c r="AC41" i="2" s="1"/>
  <c r="AD41" i="2" s="1"/>
  <c r="AA72" i="2"/>
  <c r="AC72" i="2" s="1"/>
  <c r="AD72" i="2" s="1"/>
  <c r="AA47" i="2"/>
  <c r="AC47" i="2" s="1"/>
  <c r="AD47" i="2" s="1"/>
  <c r="AA76" i="2"/>
  <c r="AC76" i="2" s="1"/>
  <c r="AD76" i="2" s="1"/>
  <c r="AA79" i="2"/>
  <c r="AC79" i="2" s="1"/>
  <c r="AD79" i="2" s="1"/>
  <c r="AA78" i="2"/>
  <c r="AC78" i="2" s="1"/>
  <c r="AD78" i="2" s="1"/>
  <c r="AA29" i="2"/>
  <c r="AC29" i="2" s="1"/>
  <c r="AD29" i="2" s="1"/>
  <c r="AA70" i="2"/>
  <c r="AC70" i="2" s="1"/>
  <c r="AD70" i="2" s="1"/>
  <c r="AA33" i="2"/>
  <c r="AC33" i="2" s="1"/>
  <c r="AD33" i="2" s="1"/>
  <c r="AA24" i="2"/>
  <c r="AC24" i="2" s="1"/>
  <c r="AD24" i="2" s="1"/>
  <c r="AA27" i="2"/>
  <c r="AC27" i="2" s="1"/>
  <c r="AD27" i="2" s="1"/>
  <c r="AA19" i="2"/>
  <c r="AC19" i="2" s="1"/>
  <c r="AD19" i="2" s="1"/>
  <c r="AA20" i="2"/>
  <c r="AC20" i="2" s="1"/>
  <c r="AD20" i="2" s="1"/>
  <c r="AA59" i="2"/>
  <c r="AC59" i="2" s="1"/>
  <c r="AD59" i="2" s="1"/>
  <c r="AA31" i="2"/>
  <c r="AC31" i="2" s="1"/>
  <c r="AD31" i="2" s="1"/>
  <c r="AA28" i="2"/>
  <c r="AC28" i="2" s="1"/>
  <c r="AD28" i="2" s="1"/>
  <c r="AA17" i="2"/>
  <c r="AC17" i="2" s="1"/>
  <c r="AD17" i="2" s="1"/>
  <c r="AA23" i="2"/>
  <c r="AC23" i="2" s="1"/>
  <c r="AD23" i="2" s="1"/>
  <c r="AA46" i="2"/>
  <c r="AC46" i="2" s="1"/>
  <c r="AD46" i="2" s="1"/>
  <c r="AA26" i="2"/>
  <c r="AC26" i="2" s="1"/>
  <c r="AD26" i="2" s="1"/>
  <c r="AA66" i="2"/>
  <c r="AC66" i="2" s="1"/>
  <c r="AD66" i="2" s="1"/>
  <c r="AA50" i="2"/>
  <c r="AC50" i="2" s="1"/>
  <c r="AD50" i="2" s="1"/>
  <c r="AA71" i="2"/>
  <c r="AC71" i="2" s="1"/>
  <c r="AD71" i="2" s="1"/>
  <c r="AA14" i="2"/>
  <c r="AC14" i="2" s="1"/>
  <c r="AD14" i="2" s="1"/>
  <c r="AA82" i="2"/>
  <c r="AC82" i="2" s="1"/>
  <c r="AD82" i="2" s="1"/>
  <c r="AA48" i="2"/>
  <c r="AC48" i="2" s="1"/>
  <c r="AD48" i="2" s="1"/>
  <c r="AA49" i="2"/>
  <c r="AC49" i="2" s="1"/>
  <c r="AD49" i="2" s="1"/>
  <c r="AA35" i="2"/>
  <c r="AC35" i="2" s="1"/>
  <c r="AD35" i="2" s="1"/>
  <c r="AA77" i="2"/>
  <c r="AC77" i="2" s="1"/>
  <c r="AD77" i="2" s="1"/>
  <c r="AA52" i="2"/>
  <c r="AC52" i="2" s="1"/>
  <c r="AD52" i="2" s="1"/>
  <c r="AA57" i="2"/>
  <c r="AC57" i="2" s="1"/>
  <c r="AD57" i="2" s="1"/>
  <c r="AA56" i="2"/>
  <c r="AC56" i="2" s="1"/>
  <c r="AD56" i="2" s="1"/>
  <c r="Z83" i="2" l="1"/>
  <c r="AA11" i="2"/>
  <c r="AA83" i="2" l="1"/>
  <c r="AC11" i="2"/>
  <c r="AC83" i="2" l="1"/>
  <c r="AD11" i="2"/>
  <c r="AD83" i="2" l="1"/>
  <c r="AF28" i="2" l="1"/>
  <c r="AF52" i="2"/>
  <c r="AF16" i="2"/>
  <c r="AF32" i="2"/>
  <c r="AF72" i="2"/>
  <c r="AF11" i="2"/>
  <c r="AG11" i="2" s="1"/>
  <c r="AF75" i="2"/>
  <c r="AF66" i="2"/>
  <c r="AF22" i="2"/>
  <c r="AF33" i="2"/>
  <c r="AF62" i="2"/>
  <c r="AF63" i="2"/>
  <c r="AF43" i="2"/>
  <c r="AF78" i="2"/>
  <c r="AF68" i="2"/>
  <c r="AF17" i="2"/>
  <c r="AF18" i="2"/>
  <c r="AF36" i="2"/>
  <c r="AF27" i="2"/>
  <c r="AF70" i="2"/>
  <c r="AF82" i="2"/>
  <c r="AF54" i="2"/>
  <c r="AF34" i="2"/>
  <c r="AF29" i="2"/>
  <c r="AF35" i="2"/>
  <c r="AF30" i="2"/>
  <c r="AF21" i="2"/>
  <c r="AF13" i="2"/>
  <c r="AF38" i="2"/>
  <c r="AF69" i="2"/>
  <c r="AF81" i="2"/>
  <c r="AF40" i="2"/>
  <c r="AF49" i="2"/>
  <c r="AF41" i="2"/>
  <c r="AF80" i="2"/>
  <c r="AF24" i="2"/>
  <c r="AF31" i="2"/>
  <c r="AF77" i="2"/>
  <c r="AF64" i="2"/>
  <c r="AF76" i="2"/>
  <c r="AF61" i="2"/>
  <c r="AF23" i="2"/>
  <c r="AF37" i="2"/>
  <c r="AF25" i="2"/>
  <c r="AF67" i="2"/>
  <c r="AF59" i="2"/>
  <c r="AF12" i="2"/>
  <c r="AF45" i="2"/>
  <c r="AF79" i="2"/>
  <c r="AF46" i="2"/>
  <c r="AF57" i="2"/>
  <c r="AF60" i="2"/>
  <c r="AF44" i="2"/>
  <c r="AF50" i="2"/>
  <c r="AF58" i="2"/>
  <c r="AF42" i="2"/>
  <c r="AF65" i="2"/>
  <c r="AF74" i="2"/>
  <c r="AF26" i="2"/>
  <c r="AF55" i="2"/>
  <c r="AF73" i="2"/>
  <c r="AF48" i="2"/>
  <c r="AF19" i="2"/>
  <c r="AF53" i="2"/>
  <c r="AF71" i="2"/>
  <c r="AF15" i="2"/>
  <c r="AF56" i="2"/>
  <c r="AF47" i="2"/>
  <c r="AF14" i="2"/>
  <c r="AF51" i="2"/>
  <c r="AF39" i="2"/>
  <c r="AF20" i="2"/>
  <c r="AI26" i="2" l="1"/>
  <c r="AO26" i="2" s="1"/>
  <c r="AG26" i="2"/>
  <c r="AI27" i="2"/>
  <c r="AO27" i="2" s="1"/>
  <c r="AG27" i="2"/>
  <c r="AI40" i="2"/>
  <c r="AO40" i="2" s="1"/>
  <c r="AG40" i="2"/>
  <c r="AI12" i="2"/>
  <c r="AO12" i="2" s="1"/>
  <c r="AG12" i="2"/>
  <c r="AI57" i="2"/>
  <c r="AO57" i="2" s="1"/>
  <c r="AG57" i="2"/>
  <c r="AI53" i="2"/>
  <c r="AO53" i="2" s="1"/>
  <c r="AG53" i="2"/>
  <c r="AI29" i="2"/>
  <c r="AO29" i="2" s="1"/>
  <c r="AG29" i="2"/>
  <c r="AI45" i="2"/>
  <c r="AO45" i="2" s="1"/>
  <c r="AG45" i="2"/>
  <c r="AI41" i="2"/>
  <c r="AO41" i="2" s="1"/>
  <c r="AG41" i="2"/>
  <c r="AI20" i="2"/>
  <c r="AO20" i="2" s="1"/>
  <c r="AG20" i="2"/>
  <c r="AI34" i="2"/>
  <c r="AO34" i="2" s="1"/>
  <c r="AG34" i="2"/>
  <c r="AI15" i="2"/>
  <c r="AO15" i="2" s="1"/>
  <c r="AG15" i="2"/>
  <c r="AI17" i="2"/>
  <c r="AO17" i="2" s="1"/>
  <c r="AG17" i="2"/>
  <c r="AI64" i="2"/>
  <c r="AO64" i="2" s="1"/>
  <c r="AG64" i="2"/>
  <c r="AI71" i="2"/>
  <c r="AO71" i="2" s="1"/>
  <c r="AG71" i="2"/>
  <c r="AI37" i="2"/>
  <c r="AO37" i="2" s="1"/>
  <c r="AG37" i="2"/>
  <c r="AI50" i="2"/>
  <c r="AO50" i="2" s="1"/>
  <c r="AG50" i="2"/>
  <c r="AI61" i="2"/>
  <c r="AO61" i="2" s="1"/>
  <c r="AG61" i="2"/>
  <c r="AI66" i="2"/>
  <c r="AO66" i="2" s="1"/>
  <c r="AG66" i="2"/>
  <c r="AI62" i="2"/>
  <c r="AO62" i="2" s="1"/>
  <c r="AG62" i="2"/>
  <c r="AI25" i="2"/>
  <c r="AO25" i="2" s="1"/>
  <c r="AG25" i="2"/>
  <c r="AI82" i="2"/>
  <c r="AO82" i="2" s="1"/>
  <c r="AG82" i="2"/>
  <c r="AI79" i="2"/>
  <c r="AO79" i="2" s="1"/>
  <c r="AG79" i="2"/>
  <c r="AI44" i="2"/>
  <c r="AO44" i="2" s="1"/>
  <c r="AG44" i="2"/>
  <c r="AI18" i="2"/>
  <c r="AO18" i="2" s="1"/>
  <c r="AG18" i="2"/>
  <c r="AI77" i="2"/>
  <c r="AO77" i="2" s="1"/>
  <c r="AG77" i="2"/>
  <c r="AI42" i="2"/>
  <c r="AO42" i="2" s="1"/>
  <c r="AG42" i="2"/>
  <c r="AI54" i="2"/>
  <c r="AO54" i="2" s="1"/>
  <c r="AG54" i="2"/>
  <c r="AI47" i="2"/>
  <c r="AO47" i="2" s="1"/>
  <c r="AG47" i="2"/>
  <c r="AI13" i="2"/>
  <c r="AO13" i="2" s="1"/>
  <c r="AG13" i="2"/>
  <c r="AI36" i="2"/>
  <c r="AO36" i="2" s="1"/>
  <c r="AG36" i="2"/>
  <c r="AI46" i="2"/>
  <c r="AO46" i="2" s="1"/>
  <c r="AG46" i="2"/>
  <c r="AI65" i="2"/>
  <c r="AO65" i="2" s="1"/>
  <c r="AG65" i="2"/>
  <c r="AI32" i="2"/>
  <c r="AO32" i="2" s="1"/>
  <c r="AG32" i="2"/>
  <c r="AI43" i="2"/>
  <c r="AO43" i="2" s="1"/>
  <c r="AG43" i="2"/>
  <c r="AI81" i="2"/>
  <c r="AO81" i="2" s="1"/>
  <c r="AG81" i="2"/>
  <c r="AI21" i="2"/>
  <c r="AO21" i="2" s="1"/>
  <c r="AG21" i="2"/>
  <c r="AI51" i="2"/>
  <c r="AO51" i="2" s="1"/>
  <c r="AG51" i="2"/>
  <c r="AI60" i="2"/>
  <c r="AO60" i="2" s="1"/>
  <c r="AG60" i="2"/>
  <c r="AI58" i="2"/>
  <c r="AO58" i="2" s="1"/>
  <c r="AG58" i="2"/>
  <c r="AI48" i="2"/>
  <c r="AO48" i="2" s="1"/>
  <c r="AG48" i="2"/>
  <c r="AI63" i="2"/>
  <c r="AO63" i="2" s="1"/>
  <c r="AG63" i="2"/>
  <c r="AI56" i="2"/>
  <c r="AO56" i="2" s="1"/>
  <c r="AG56" i="2"/>
  <c r="AI59" i="2"/>
  <c r="AO59" i="2" s="1"/>
  <c r="AG59" i="2"/>
  <c r="AI28" i="2"/>
  <c r="AO28" i="2" s="1"/>
  <c r="AG28" i="2"/>
  <c r="AI16" i="2"/>
  <c r="AO16" i="2" s="1"/>
  <c r="AG16" i="2"/>
  <c r="AI49" i="2"/>
  <c r="AO49" i="2" s="1"/>
  <c r="AG49" i="2"/>
  <c r="AI35" i="2"/>
  <c r="AO35" i="2" s="1"/>
  <c r="AG35" i="2"/>
  <c r="AI73" i="2"/>
  <c r="AO73" i="2" s="1"/>
  <c r="AG73" i="2"/>
  <c r="AI38" i="2"/>
  <c r="AO38" i="2" s="1"/>
  <c r="AG38" i="2"/>
  <c r="AI39" i="2"/>
  <c r="AO39" i="2" s="1"/>
  <c r="AG39" i="2"/>
  <c r="AI80" i="2"/>
  <c r="AO80" i="2" s="1"/>
  <c r="AG80" i="2"/>
  <c r="AI78" i="2"/>
  <c r="AO78" i="2" s="1"/>
  <c r="AG78" i="2"/>
  <c r="AI24" i="2"/>
  <c r="AO24" i="2" s="1"/>
  <c r="AG24" i="2"/>
  <c r="AI19" i="2"/>
  <c r="AO19" i="2" s="1"/>
  <c r="AG19" i="2"/>
  <c r="AI70" i="2"/>
  <c r="AO70" i="2" s="1"/>
  <c r="AG70" i="2"/>
  <c r="AI33" i="2"/>
  <c r="AO33" i="2" s="1"/>
  <c r="AG33" i="2"/>
  <c r="AI67" i="2"/>
  <c r="AO67" i="2" s="1"/>
  <c r="AG67" i="2"/>
  <c r="AI31" i="2"/>
  <c r="AO31" i="2" s="1"/>
  <c r="AG31" i="2"/>
  <c r="AI69" i="2"/>
  <c r="AO69" i="2" s="1"/>
  <c r="AG69" i="2"/>
  <c r="AI75" i="2"/>
  <c r="AO75" i="2" s="1"/>
  <c r="AG75" i="2"/>
  <c r="AI14" i="2"/>
  <c r="AO14" i="2" s="1"/>
  <c r="AG14" i="2"/>
  <c r="AI22" i="2"/>
  <c r="AO22" i="2" s="1"/>
  <c r="AG22" i="2"/>
  <c r="AI76" i="2"/>
  <c r="AO76" i="2" s="1"/>
  <c r="AG76" i="2"/>
  <c r="AI72" i="2"/>
  <c r="AO72" i="2" s="1"/>
  <c r="AG72" i="2"/>
  <c r="AI23" i="2"/>
  <c r="AO23" i="2" s="1"/>
  <c r="AG23" i="2"/>
  <c r="AI55" i="2"/>
  <c r="AO55" i="2" s="1"/>
  <c r="AG55" i="2"/>
  <c r="AI74" i="2"/>
  <c r="AO74" i="2" s="1"/>
  <c r="AG74" i="2"/>
  <c r="AI68" i="2"/>
  <c r="AO68" i="2" s="1"/>
  <c r="AG68" i="2"/>
  <c r="AI52" i="2"/>
  <c r="AO52" i="2" s="1"/>
  <c r="AG52" i="2"/>
  <c r="AI30" i="2"/>
  <c r="AO30" i="2" s="1"/>
  <c r="AG30" i="2"/>
  <c r="AF83" i="2"/>
  <c r="AI11" i="2"/>
  <c r="AO11" i="2" s="1"/>
  <c r="AQ72" i="2" l="1"/>
  <c r="AQ81" i="2"/>
  <c r="AQ40" i="2"/>
  <c r="AQ37" i="2"/>
  <c r="AQ33" i="2"/>
  <c r="AQ45" i="2"/>
  <c r="AQ76" i="2"/>
  <c r="AQ82" i="2"/>
  <c r="AQ47" i="2"/>
  <c r="AQ71" i="2"/>
  <c r="AQ26" i="2"/>
  <c r="AQ31" i="2"/>
  <c r="AQ13" i="2"/>
  <c r="AQ30" i="2"/>
  <c r="AQ27" i="2"/>
  <c r="AQ38" i="2"/>
  <c r="AQ21" i="2"/>
  <c r="AQ20" i="2"/>
  <c r="AQ28" i="2"/>
  <c r="AQ41" i="2"/>
  <c r="AQ79" i="2"/>
  <c r="AQ56" i="2"/>
  <c r="AQ50" i="2"/>
  <c r="AQ70" i="2"/>
  <c r="AQ23" i="2"/>
  <c r="AQ39" i="2"/>
  <c r="AQ59" i="2"/>
  <c r="AQ78" i="2"/>
  <c r="AQ60" i="2"/>
  <c r="AG83" i="2"/>
  <c r="AQ65" i="2"/>
  <c r="AQ42" i="2"/>
  <c r="AQ55" i="2"/>
  <c r="AQ67" i="2"/>
  <c r="AQ15" i="2"/>
  <c r="AQ12" i="2"/>
  <c r="AQ34" i="2"/>
  <c r="AQ25" i="2"/>
  <c r="AQ77" i="2"/>
  <c r="AQ68" i="2"/>
  <c r="AQ73" i="2"/>
  <c r="AQ74" i="2"/>
  <c r="AQ75" i="2"/>
  <c r="AQ35" i="2"/>
  <c r="AQ36" i="2"/>
  <c r="AQ14" i="2"/>
  <c r="AQ62" i="2"/>
  <c r="AQ43" i="2"/>
  <c r="AQ29" i="2"/>
  <c r="AQ19" i="2"/>
  <c r="AQ57" i="2"/>
  <c r="AQ44" i="2"/>
  <c r="AQ16" i="2"/>
  <c r="AQ63" i="2"/>
  <c r="AQ58" i="2"/>
  <c r="AQ61" i="2"/>
  <c r="AQ22" i="2"/>
  <c r="AQ52" i="2"/>
  <c r="AQ54" i="2"/>
  <c r="AQ49" i="2"/>
  <c r="AQ53" i="2"/>
  <c r="AQ48" i="2"/>
  <c r="AO83" i="2"/>
  <c r="AQ64" i="2"/>
  <c r="AQ51" i="2"/>
  <c r="AQ69" i="2"/>
  <c r="AQ80" i="2"/>
  <c r="AQ46" i="2"/>
  <c r="AQ66" i="2"/>
  <c r="AQ18" i="2"/>
  <c r="AQ32" i="2"/>
  <c r="AQ17" i="2"/>
  <c r="AQ24" i="2"/>
  <c r="AI83" i="2"/>
  <c r="AQ11" i="2"/>
  <c r="AR48" i="2" l="1"/>
  <c r="AR43" i="2"/>
  <c r="AR67" i="2"/>
  <c r="AR41" i="2"/>
  <c r="AR45" i="2"/>
  <c r="AR82" i="2"/>
  <c r="AR11" i="2"/>
  <c r="AR53" i="2"/>
  <c r="AR62" i="2"/>
  <c r="AR55" i="2"/>
  <c r="AR16" i="2"/>
  <c r="AR71" i="2"/>
  <c r="AR12" i="2"/>
  <c r="AR29" i="2"/>
  <c r="AR49" i="2"/>
  <c r="AR18" i="2"/>
  <c r="AR31" i="2"/>
  <c r="AR70" i="2"/>
  <c r="AR64" i="2"/>
  <c r="AR35" i="2"/>
  <c r="AR38" i="2"/>
  <c r="AR32" i="2"/>
  <c r="AR22" i="2"/>
  <c r="AR75" i="2"/>
  <c r="AR60" i="2"/>
  <c r="AQ83" i="2"/>
  <c r="AR61" i="2" s="1"/>
  <c r="AR40" i="2" l="1"/>
  <c r="AR76" i="2"/>
  <c r="AR17" i="2"/>
  <c r="AR58" i="2"/>
  <c r="AR79" i="2"/>
  <c r="AR65" i="2"/>
  <c r="AR36" i="2"/>
  <c r="AR25" i="2"/>
  <c r="AR56" i="2"/>
  <c r="AR19" i="2"/>
  <c r="AR21" i="2"/>
  <c r="AR34" i="2"/>
  <c r="AR47" i="2"/>
  <c r="AR74" i="2"/>
  <c r="AR51" i="2"/>
  <c r="AR15" i="2"/>
  <c r="AR69" i="2"/>
  <c r="AR20" i="2"/>
  <c r="AR80" i="2"/>
  <c r="AR54" i="2"/>
  <c r="AR50" i="2"/>
  <c r="AR26" i="2"/>
  <c r="AR57" i="2"/>
  <c r="AR52" i="2"/>
  <c r="AR24" i="2"/>
  <c r="AR39" i="2"/>
  <c r="AR44" i="2"/>
  <c r="AR63" i="2"/>
  <c r="AR77" i="2"/>
  <c r="AR68" i="2"/>
  <c r="AR23" i="2"/>
  <c r="AR13" i="2"/>
  <c r="AR66" i="2"/>
  <c r="AR37" i="2"/>
  <c r="AR59" i="2"/>
  <c r="AR46" i="2"/>
  <c r="AR72" i="2"/>
  <c r="AR78" i="2"/>
  <c r="AR42" i="2"/>
  <c r="AR33" i="2"/>
  <c r="AR73" i="2"/>
  <c r="AR27" i="2"/>
  <c r="AR81" i="2"/>
  <c r="AR14" i="2"/>
  <c r="AR28" i="2"/>
  <c r="AR30" i="2"/>
  <c r="AS11" i="2"/>
  <c r="AT11" i="2" s="1"/>
  <c r="AU11" i="2" l="1"/>
  <c r="AS66" i="2"/>
  <c r="AS81" i="2"/>
  <c r="AS78" i="2"/>
  <c r="AS33" i="2"/>
  <c r="AS46" i="2"/>
  <c r="AS39" i="2"/>
  <c r="AS36" i="2"/>
  <c r="AS22" i="2"/>
  <c r="AS35" i="2"/>
  <c r="AS47" i="2"/>
  <c r="AS62" i="2"/>
  <c r="AS75" i="2"/>
  <c r="AS77" i="2"/>
  <c r="AS61" i="2"/>
  <c r="AS14" i="2"/>
  <c r="AS24" i="2"/>
  <c r="AS69" i="2"/>
  <c r="AS73" i="2"/>
  <c r="AS80" i="2"/>
  <c r="AS19" i="2"/>
  <c r="AS40" i="2"/>
  <c r="AS13" i="2"/>
  <c r="AS76" i="2"/>
  <c r="AS42" i="2"/>
  <c r="AS60" i="2"/>
  <c r="AS70" i="2"/>
  <c r="AS57" i="2"/>
  <c r="AS32" i="2"/>
  <c r="AS50" i="2"/>
  <c r="AS63" i="2"/>
  <c r="AS64" i="2"/>
  <c r="AS15" i="2"/>
  <c r="AS49" i="2"/>
  <c r="AS18" i="2"/>
  <c r="AS16" i="2"/>
  <c r="AS65" i="2"/>
  <c r="AS20" i="2"/>
  <c r="AS37" i="2"/>
  <c r="AS27" i="2"/>
  <c r="AS23" i="2"/>
  <c r="AS56" i="2"/>
  <c r="AS53" i="2"/>
  <c r="AS34" i="2"/>
  <c r="AS58" i="2"/>
  <c r="AS59" i="2"/>
  <c r="AS68" i="2"/>
  <c r="AS45" i="2"/>
  <c r="AS28" i="2"/>
  <c r="AS30" i="2"/>
  <c r="AS51" i="2"/>
  <c r="AS31" i="2"/>
  <c r="AS43" i="2"/>
  <c r="AS44" i="2"/>
  <c r="AS52" i="2"/>
  <c r="AS38" i="2"/>
  <c r="AS21" i="2"/>
  <c r="AS54" i="2"/>
  <c r="AS72" i="2"/>
  <c r="AS29" i="2"/>
  <c r="AS71" i="2"/>
  <c r="AS26" i="2"/>
  <c r="AS55" i="2"/>
  <c r="AS67" i="2"/>
  <c r="AS41" i="2"/>
  <c r="AS17" i="2"/>
  <c r="AS82" i="2"/>
  <c r="AS74" i="2"/>
  <c r="AS79" i="2"/>
  <c r="AS48" i="2"/>
  <c r="AS12" i="2"/>
  <c r="AS25" i="2"/>
  <c r="AR83" i="2"/>
  <c r="AT57" i="2" l="1"/>
  <c r="AU57" i="2" s="1"/>
  <c r="AT70" i="2"/>
  <c r="AU70" i="2" s="1"/>
  <c r="AU47" i="2"/>
  <c r="BE47" i="2" s="1"/>
  <c r="BP47" i="2" s="1"/>
  <c r="AT47" i="2"/>
  <c r="AT74" i="2"/>
  <c r="AU74" i="2" s="1"/>
  <c r="AT48" i="2"/>
  <c r="AU48" i="2" s="1"/>
  <c r="AT52" i="2"/>
  <c r="AU52" i="2" s="1"/>
  <c r="AT37" i="2"/>
  <c r="AU37" i="2" s="1"/>
  <c r="AT38" i="2"/>
  <c r="AU38" i="2" s="1"/>
  <c r="AT79" i="2"/>
  <c r="AU79" i="2" s="1"/>
  <c r="AU75" i="2"/>
  <c r="BF75" i="2" s="1"/>
  <c r="BQ75" i="2" s="1"/>
  <c r="AT75" i="2"/>
  <c r="AT27" i="2"/>
  <c r="AU27" i="2" s="1"/>
  <c r="BF27" i="2" s="1"/>
  <c r="BQ27" i="2" s="1"/>
  <c r="AT60" i="2"/>
  <c r="AU60" i="2" s="1"/>
  <c r="AT82" i="2"/>
  <c r="AU82" i="2" s="1"/>
  <c r="AT42" i="2"/>
  <c r="AU42" i="2" s="1"/>
  <c r="AT20" i="2"/>
  <c r="AU20" i="2" s="1"/>
  <c r="AT35" i="2"/>
  <c r="AU35" i="2" s="1"/>
  <c r="AU41" i="2"/>
  <c r="AT41" i="2"/>
  <c r="AT51" i="2"/>
  <c r="AU51" i="2" s="1"/>
  <c r="AT13" i="2"/>
  <c r="AU13" i="2" s="1"/>
  <c r="AT67" i="2"/>
  <c r="AU67" i="2" s="1"/>
  <c r="AT16" i="2"/>
  <c r="AT83" i="2" s="1"/>
  <c r="AU83" i="2" s="1"/>
  <c r="AT40" i="2"/>
  <c r="AU40" i="2" s="1"/>
  <c r="AT55" i="2"/>
  <c r="AU55" i="2" s="1"/>
  <c r="AU18" i="2"/>
  <c r="BC18" i="2" s="1"/>
  <c r="AT18" i="2"/>
  <c r="AT39" i="2"/>
  <c r="AU39" i="2" s="1"/>
  <c r="AT26" i="2"/>
  <c r="AU26" i="2" s="1"/>
  <c r="AT45" i="2"/>
  <c r="AU45" i="2" s="1"/>
  <c r="AT49" i="2"/>
  <c r="AU49" i="2" s="1"/>
  <c r="AT80" i="2"/>
  <c r="AU80" i="2" s="1"/>
  <c r="AT71" i="2"/>
  <c r="AU71" i="2" s="1"/>
  <c r="AU68" i="2"/>
  <c r="BG68" i="2" s="1"/>
  <c r="BR68" i="2" s="1"/>
  <c r="AT68" i="2"/>
  <c r="AT15" i="2"/>
  <c r="AU15" i="2" s="1"/>
  <c r="AT73" i="2"/>
  <c r="AU73" i="2" s="1"/>
  <c r="AT33" i="2"/>
  <c r="AU33" i="2" s="1"/>
  <c r="AT29" i="2"/>
  <c r="AU29" i="2" s="1"/>
  <c r="AT59" i="2"/>
  <c r="AU59" i="2" s="1"/>
  <c r="AT64" i="2"/>
  <c r="AU64" i="2" s="1"/>
  <c r="AU69" i="2"/>
  <c r="BD69" i="2" s="1"/>
  <c r="BO69" i="2" s="1"/>
  <c r="AT69" i="2"/>
  <c r="AT78" i="2"/>
  <c r="AU78" i="2" s="1"/>
  <c r="AT72" i="2"/>
  <c r="AU72" i="2" s="1"/>
  <c r="AT58" i="2"/>
  <c r="AU58" i="2" s="1"/>
  <c r="AT63" i="2"/>
  <c r="AU63" i="2" s="1"/>
  <c r="AT24" i="2"/>
  <c r="AU24" i="2" s="1"/>
  <c r="AT25" i="2"/>
  <c r="AU25" i="2" s="1"/>
  <c r="AU54" i="2"/>
  <c r="BC54" i="2" s="1"/>
  <c r="AT54" i="2"/>
  <c r="AT34" i="2"/>
  <c r="AU34" i="2" s="1"/>
  <c r="AT50" i="2"/>
  <c r="AU50" i="2" s="1"/>
  <c r="AT14" i="2"/>
  <c r="AU14" i="2" s="1"/>
  <c r="AT66" i="2"/>
  <c r="AU66" i="2" s="1"/>
  <c r="AT56" i="2"/>
  <c r="AU56" i="2" s="1"/>
  <c r="AT77" i="2"/>
  <c r="AU77" i="2" s="1"/>
  <c r="AU23" i="2"/>
  <c r="AT23" i="2"/>
  <c r="AT44" i="2"/>
  <c r="AU44" i="2" s="1"/>
  <c r="BE44" i="2" s="1"/>
  <c r="BP44" i="2" s="1"/>
  <c r="AT62" i="2"/>
  <c r="AU62" i="2" s="1"/>
  <c r="AT43" i="2"/>
  <c r="AU43" i="2" s="1"/>
  <c r="AT17" i="2"/>
  <c r="AU17" i="2" s="1"/>
  <c r="AT31" i="2"/>
  <c r="AU31" i="2" s="1"/>
  <c r="AT76" i="2"/>
  <c r="AU76" i="2" s="1"/>
  <c r="BD76" i="2" s="1"/>
  <c r="BO76" i="2" s="1"/>
  <c r="AU65" i="2"/>
  <c r="BE65" i="2" s="1"/>
  <c r="BP65" i="2" s="1"/>
  <c r="AT65" i="2"/>
  <c r="AT22" i="2"/>
  <c r="AU22" i="2" s="1"/>
  <c r="AT30" i="2"/>
  <c r="AU30" i="2" s="1"/>
  <c r="AT36" i="2"/>
  <c r="AU36" i="2" s="1"/>
  <c r="AT28" i="2"/>
  <c r="AU28" i="2" s="1"/>
  <c r="AT19" i="2"/>
  <c r="AU19" i="2" s="1"/>
  <c r="AT46" i="2"/>
  <c r="AU46" i="2" s="1"/>
  <c r="AU81" i="2"/>
  <c r="BG81" i="2" s="1"/>
  <c r="BR81" i="2" s="1"/>
  <c r="AT81" i="2"/>
  <c r="AT12" i="2"/>
  <c r="AU12" i="2" s="1"/>
  <c r="AT21" i="2"/>
  <c r="AU21" i="2" s="1"/>
  <c r="AT53" i="2"/>
  <c r="AU53" i="2" s="1"/>
  <c r="AU32" i="2"/>
  <c r="AT32" i="2"/>
  <c r="AT61" i="2"/>
  <c r="AU61" i="2" s="1"/>
  <c r="BG61" i="2" s="1"/>
  <c r="BR61" i="2" s="1"/>
  <c r="BD74" i="2"/>
  <c r="BO74" i="2" s="1"/>
  <c r="BG60" i="2"/>
  <c r="BR60" i="2" s="1"/>
  <c r="BE60" i="2"/>
  <c r="BP60" i="2" s="1"/>
  <c r="BD31" i="2"/>
  <c r="BO31" i="2" s="1"/>
  <c r="BF31" i="2"/>
  <c r="BQ31" i="2" s="1"/>
  <c r="BD51" i="2"/>
  <c r="BO51" i="2" s="1"/>
  <c r="BE18" i="2"/>
  <c r="BP18" i="2" s="1"/>
  <c r="BF18" i="2"/>
  <c r="BQ18" i="2" s="1"/>
  <c r="BG18" i="2"/>
  <c r="BR18" i="2" s="1"/>
  <c r="BF39" i="2"/>
  <c r="BQ39" i="2" s="1"/>
  <c r="BC80" i="2"/>
  <c r="BD80" i="2"/>
  <c r="BO80" i="2" s="1"/>
  <c r="BD75" i="2"/>
  <c r="BO75" i="2" s="1"/>
  <c r="BE75" i="2"/>
  <c r="BP75" i="2" s="1"/>
  <c r="BG75" i="2"/>
  <c r="BR75" i="2" s="1"/>
  <c r="BC75" i="2"/>
  <c r="BD65" i="2"/>
  <c r="BO65" i="2" s="1"/>
  <c r="BC65" i="2"/>
  <c r="BD26" i="2"/>
  <c r="BO26" i="2" s="1"/>
  <c r="BE26" i="2"/>
  <c r="BP26" i="2" s="1"/>
  <c r="BF26" i="2"/>
  <c r="BQ26" i="2" s="1"/>
  <c r="BC69" i="2"/>
  <c r="BG69" i="2"/>
  <c r="BR69" i="2" s="1"/>
  <c r="BF69" i="2"/>
  <c r="BQ69" i="2" s="1"/>
  <c r="BD23" i="2"/>
  <c r="BO23" i="2" s="1"/>
  <c r="BE23" i="2"/>
  <c r="BP23" i="2" s="1"/>
  <c r="BC23" i="2"/>
  <c r="BG23" i="2"/>
  <c r="BR23" i="2" s="1"/>
  <c r="BF23" i="2"/>
  <c r="BQ23" i="2" s="1"/>
  <c r="BC47" i="2"/>
  <c r="BD47" i="2"/>
  <c r="BO47" i="2" s="1"/>
  <c r="BG47" i="2"/>
  <c r="BR47" i="2" s="1"/>
  <c r="BC81" i="2"/>
  <c r="BD81" i="2"/>
  <c r="BO81" i="2" s="1"/>
  <c r="BE81" i="2"/>
  <c r="BP81" i="2" s="1"/>
  <c r="BF81" i="2"/>
  <c r="BQ81" i="2" s="1"/>
  <c r="BF50" i="2"/>
  <c r="BQ50" i="2" s="1"/>
  <c r="BD14" i="2"/>
  <c r="BO14" i="2" s="1"/>
  <c r="BE14" i="2"/>
  <c r="BP14" i="2" s="1"/>
  <c r="BF62" i="2"/>
  <c r="BQ62" i="2" s="1"/>
  <c r="BD68" i="2"/>
  <c r="BO68" i="2" s="1"/>
  <c r="BE68" i="2"/>
  <c r="BP68" i="2" s="1"/>
  <c r="BF68" i="2"/>
  <c r="BQ68" i="2" s="1"/>
  <c r="BC72" i="2"/>
  <c r="BD72" i="2"/>
  <c r="BO72" i="2" s="1"/>
  <c r="BG72" i="2"/>
  <c r="BR72" i="2" s="1"/>
  <c r="BF54" i="2"/>
  <c r="BQ54" i="2" s="1"/>
  <c r="BG54" i="2"/>
  <c r="BR54" i="2" s="1"/>
  <c r="BD54" i="2"/>
  <c r="BO54" i="2" s="1"/>
  <c r="BF70" i="2"/>
  <c r="BQ70" i="2" s="1"/>
  <c r="BC41" i="2"/>
  <c r="BG41" i="2"/>
  <c r="BR41" i="2" s="1"/>
  <c r="BE41" i="2"/>
  <c r="BP41" i="2" s="1"/>
  <c r="BF41" i="2"/>
  <c r="BQ41" i="2" s="1"/>
  <c r="BD41" i="2"/>
  <c r="BO41" i="2" s="1"/>
  <c r="BF25" i="2"/>
  <c r="BQ25" i="2" s="1"/>
  <c r="BG25" i="2"/>
  <c r="BR25" i="2" s="1"/>
  <c r="BD57" i="2"/>
  <c r="BO57" i="2" s="1"/>
  <c r="BE57" i="2"/>
  <c r="BP57" i="2" s="1"/>
  <c r="BF11" i="2"/>
  <c r="BG11" i="2"/>
  <c r="BE11" i="2"/>
  <c r="BD11" i="2"/>
  <c r="BC11" i="2"/>
  <c r="AS83" i="2"/>
  <c r="BD17" i="2" l="1"/>
  <c r="BO17" i="2" s="1"/>
  <c r="BE17" i="2"/>
  <c r="BP17" i="2" s="1"/>
  <c r="BG17" i="2"/>
  <c r="BR17" i="2" s="1"/>
  <c r="BF17" i="2"/>
  <c r="BQ17" i="2" s="1"/>
  <c r="BC17" i="2"/>
  <c r="BC63" i="2"/>
  <c r="BF63" i="2"/>
  <c r="BQ63" i="2" s="1"/>
  <c r="BD63" i="2"/>
  <c r="BO63" i="2" s="1"/>
  <c r="BG63" i="2"/>
  <c r="BR63" i="2" s="1"/>
  <c r="BE63" i="2"/>
  <c r="BP63" i="2" s="1"/>
  <c r="BD37" i="2"/>
  <c r="BO37" i="2" s="1"/>
  <c r="BF37" i="2"/>
  <c r="BQ37" i="2" s="1"/>
  <c r="BE37" i="2"/>
  <c r="BP37" i="2" s="1"/>
  <c r="BG37" i="2"/>
  <c r="BR37" i="2" s="1"/>
  <c r="BC37" i="2"/>
  <c r="BC49" i="2"/>
  <c r="BF49" i="2"/>
  <c r="BQ49" i="2" s="1"/>
  <c r="BE49" i="2"/>
  <c r="BP49" i="2" s="1"/>
  <c r="BD49" i="2"/>
  <c r="BO49" i="2" s="1"/>
  <c r="BG49" i="2"/>
  <c r="BR49" i="2" s="1"/>
  <c r="BF28" i="2"/>
  <c r="BQ28" i="2" s="1"/>
  <c r="BG28" i="2"/>
  <c r="BR28" i="2" s="1"/>
  <c r="BC28" i="2"/>
  <c r="BD28" i="2"/>
  <c r="BO28" i="2" s="1"/>
  <c r="BE28" i="2"/>
  <c r="BP28" i="2" s="1"/>
  <c r="BE42" i="2"/>
  <c r="BP42" i="2" s="1"/>
  <c r="BF42" i="2"/>
  <c r="BQ42" i="2" s="1"/>
  <c r="BG42" i="2"/>
  <c r="BR42" i="2" s="1"/>
  <c r="BC42" i="2"/>
  <c r="BD42" i="2"/>
  <c r="BO42" i="2" s="1"/>
  <c r="BC66" i="2"/>
  <c r="BF66" i="2"/>
  <c r="BQ66" i="2" s="1"/>
  <c r="BD66" i="2"/>
  <c r="BO66" i="2" s="1"/>
  <c r="BE66" i="2"/>
  <c r="BP66" i="2" s="1"/>
  <c r="BG66" i="2"/>
  <c r="BR66" i="2" s="1"/>
  <c r="BD29" i="2"/>
  <c r="BO29" i="2" s="1"/>
  <c r="BC29" i="2"/>
  <c r="BH29" i="2" s="1"/>
  <c r="BE29" i="2"/>
  <c r="BP29" i="2" s="1"/>
  <c r="BF29" i="2"/>
  <c r="BQ29" i="2" s="1"/>
  <c r="BG29" i="2"/>
  <c r="BR29" i="2" s="1"/>
  <c r="BE52" i="2"/>
  <c r="BP52" i="2" s="1"/>
  <c r="BC52" i="2"/>
  <c r="BN52" i="2" s="1"/>
  <c r="BE80" i="2"/>
  <c r="BP80" i="2" s="1"/>
  <c r="BF80" i="2"/>
  <c r="BQ80" i="2" s="1"/>
  <c r="BG80" i="2"/>
  <c r="BR80" i="2" s="1"/>
  <c r="BG32" i="2"/>
  <c r="BR32" i="2" s="1"/>
  <c r="BE32" i="2"/>
  <c r="BP32" i="2" s="1"/>
  <c r="BF32" i="2"/>
  <c r="BQ32" i="2" s="1"/>
  <c r="BC32" i="2"/>
  <c r="BN32" i="2" s="1"/>
  <c r="BD32" i="2"/>
  <c r="BO32" i="2" s="1"/>
  <c r="BG73" i="2"/>
  <c r="BR73" i="2" s="1"/>
  <c r="BD73" i="2"/>
  <c r="BO73" i="2" s="1"/>
  <c r="BC73" i="2"/>
  <c r="BN73" i="2" s="1"/>
  <c r="BF73" i="2"/>
  <c r="BQ73" i="2" s="1"/>
  <c r="BE19" i="2"/>
  <c r="BP19" i="2" s="1"/>
  <c r="BD19" i="2"/>
  <c r="BO19" i="2" s="1"/>
  <c r="BF19" i="2"/>
  <c r="BQ19" i="2" s="1"/>
  <c r="BG19" i="2"/>
  <c r="BR19" i="2" s="1"/>
  <c r="BC19" i="2"/>
  <c r="BD13" i="2"/>
  <c r="BO13" i="2" s="1"/>
  <c r="BC13" i="2"/>
  <c r="BG13" i="2"/>
  <c r="BR13" i="2" s="1"/>
  <c r="BE13" i="2"/>
  <c r="BP13" i="2" s="1"/>
  <c r="BF13" i="2"/>
  <c r="BQ13" i="2" s="1"/>
  <c r="BG36" i="2"/>
  <c r="BR36" i="2" s="1"/>
  <c r="BF36" i="2"/>
  <c r="BQ36" i="2" s="1"/>
  <c r="BD36" i="2"/>
  <c r="BO36" i="2" s="1"/>
  <c r="BC36" i="2"/>
  <c r="BH36" i="2" s="1"/>
  <c r="BE36" i="2"/>
  <c r="BP36" i="2" s="1"/>
  <c r="BE51" i="2"/>
  <c r="BP51" i="2" s="1"/>
  <c r="BG51" i="2"/>
  <c r="BR51" i="2" s="1"/>
  <c r="BC51" i="2"/>
  <c r="BF51" i="2"/>
  <c r="BQ51" i="2" s="1"/>
  <c r="BD27" i="2"/>
  <c r="BO27" i="2" s="1"/>
  <c r="BF56" i="2"/>
  <c r="BQ56" i="2" s="1"/>
  <c r="BG56" i="2"/>
  <c r="BR56" i="2" s="1"/>
  <c r="BE56" i="2"/>
  <c r="BP56" i="2" s="1"/>
  <c r="BC56" i="2"/>
  <c r="BH56" i="2" s="1"/>
  <c r="BE62" i="2"/>
  <c r="BP62" i="2" s="1"/>
  <c r="BD62" i="2"/>
  <c r="BO62" i="2" s="1"/>
  <c r="BC62" i="2"/>
  <c r="BE73" i="2"/>
  <c r="BP73" i="2" s="1"/>
  <c r="BE79" i="2"/>
  <c r="BP79" i="2" s="1"/>
  <c r="BD79" i="2"/>
  <c r="BO79" i="2" s="1"/>
  <c r="BF79" i="2"/>
  <c r="BQ79" i="2" s="1"/>
  <c r="BC79" i="2"/>
  <c r="BG79" i="2"/>
  <c r="BR79" i="2" s="1"/>
  <c r="BG77" i="2"/>
  <c r="BR77" i="2" s="1"/>
  <c r="BC77" i="2"/>
  <c r="BF77" i="2"/>
  <c r="BQ77" i="2" s="1"/>
  <c r="BD77" i="2"/>
  <c r="BO77" i="2" s="1"/>
  <c r="BE77" i="2"/>
  <c r="BP77" i="2" s="1"/>
  <c r="BC43" i="2"/>
  <c r="BE43" i="2"/>
  <c r="BP43" i="2" s="1"/>
  <c r="BD43" i="2"/>
  <c r="BO43" i="2" s="1"/>
  <c r="BC27" i="2"/>
  <c r="BH27" i="2" s="1"/>
  <c r="BG27" i="2"/>
  <c r="BR27" i="2" s="1"/>
  <c r="BC46" i="2"/>
  <c r="BH46" i="2" s="1"/>
  <c r="BD46" i="2"/>
  <c r="BO46" i="2" s="1"/>
  <c r="BF24" i="2"/>
  <c r="BQ24" i="2" s="1"/>
  <c r="BC24" i="2"/>
  <c r="BD24" i="2"/>
  <c r="BO24" i="2" s="1"/>
  <c r="BG24" i="2"/>
  <c r="BR24" i="2" s="1"/>
  <c r="BE24" i="2"/>
  <c r="BP24" i="2" s="1"/>
  <c r="BE38" i="2"/>
  <c r="BP38" i="2" s="1"/>
  <c r="BD38" i="2"/>
  <c r="BO38" i="2" s="1"/>
  <c r="BF38" i="2"/>
  <c r="BQ38" i="2" s="1"/>
  <c r="BG38" i="2"/>
  <c r="BR38" i="2" s="1"/>
  <c r="BC38" i="2"/>
  <c r="BH38" i="2" s="1"/>
  <c r="BF46" i="2"/>
  <c r="BQ46" i="2" s="1"/>
  <c r="BD78" i="2"/>
  <c r="BO78" i="2" s="1"/>
  <c r="BG78" i="2"/>
  <c r="BR78" i="2" s="1"/>
  <c r="BC78" i="2"/>
  <c r="BF78" i="2"/>
  <c r="BQ78" i="2" s="1"/>
  <c r="BE78" i="2"/>
  <c r="BP78" i="2" s="1"/>
  <c r="BG44" i="2"/>
  <c r="BR44" i="2" s="1"/>
  <c r="BG22" i="2"/>
  <c r="BR22" i="2" s="1"/>
  <c r="BC22" i="2"/>
  <c r="BE22" i="2"/>
  <c r="BP22" i="2" s="1"/>
  <c r="BF22" i="2"/>
  <c r="BQ22" i="2" s="1"/>
  <c r="BD22" i="2"/>
  <c r="BO22" i="2" s="1"/>
  <c r="BE27" i="2"/>
  <c r="BP27" i="2" s="1"/>
  <c r="BC35" i="2"/>
  <c r="BN35" i="2" s="1"/>
  <c r="BG35" i="2"/>
  <c r="BR35" i="2" s="1"/>
  <c r="BD35" i="2"/>
  <c r="BO35" i="2" s="1"/>
  <c r="BF35" i="2"/>
  <c r="BQ35" i="2" s="1"/>
  <c r="BE35" i="2"/>
  <c r="BP35" i="2" s="1"/>
  <c r="BG52" i="2"/>
  <c r="BR52" i="2" s="1"/>
  <c r="BF14" i="2"/>
  <c r="BQ14" i="2" s="1"/>
  <c r="BC14" i="2"/>
  <c r="BG14" i="2"/>
  <c r="BR14" i="2" s="1"/>
  <c r="BG74" i="2"/>
  <c r="BR74" i="2" s="1"/>
  <c r="BC74" i="2"/>
  <c r="BF74" i="2"/>
  <c r="BQ74" i="2" s="1"/>
  <c r="BE74" i="2"/>
  <c r="BP74" i="2" s="1"/>
  <c r="BE53" i="2"/>
  <c r="BP53" i="2" s="1"/>
  <c r="BF53" i="2"/>
  <c r="BQ53" i="2" s="1"/>
  <c r="BC39" i="2"/>
  <c r="BH39" i="2" s="1"/>
  <c r="BD39" i="2"/>
  <c r="BO39" i="2" s="1"/>
  <c r="BE39" i="2"/>
  <c r="BP39" i="2" s="1"/>
  <c r="BG39" i="2"/>
  <c r="BR39" i="2" s="1"/>
  <c r="BD53" i="2"/>
  <c r="BO53" i="2" s="1"/>
  <c r="BG43" i="2"/>
  <c r="BR43" i="2" s="1"/>
  <c r="BD52" i="2"/>
  <c r="BO52" i="2" s="1"/>
  <c r="BC31" i="2"/>
  <c r="BG31" i="2"/>
  <c r="BR31" i="2" s="1"/>
  <c r="BE31" i="2"/>
  <c r="BP31" i="2" s="1"/>
  <c r="BD34" i="2"/>
  <c r="BO34" i="2" s="1"/>
  <c r="BF34" i="2"/>
  <c r="BQ34" i="2" s="1"/>
  <c r="BC34" i="2"/>
  <c r="BN34" i="2" s="1"/>
  <c r="BE34" i="2"/>
  <c r="BP34" i="2" s="1"/>
  <c r="BG34" i="2"/>
  <c r="BR34" i="2" s="1"/>
  <c r="BF43" i="2"/>
  <c r="BQ43" i="2" s="1"/>
  <c r="BE12" i="2"/>
  <c r="BP12" i="2" s="1"/>
  <c r="BG12" i="2"/>
  <c r="BR12" i="2" s="1"/>
  <c r="BD12" i="2"/>
  <c r="BO12" i="2" s="1"/>
  <c r="BF12" i="2"/>
  <c r="BQ12" i="2" s="1"/>
  <c r="BC12" i="2"/>
  <c r="BF82" i="2"/>
  <c r="BQ82" i="2" s="1"/>
  <c r="BD82" i="2"/>
  <c r="BO82" i="2" s="1"/>
  <c r="BC82" i="2"/>
  <c r="BE82" i="2"/>
  <c r="BP82" i="2" s="1"/>
  <c r="BG82" i="2"/>
  <c r="BR82" i="2" s="1"/>
  <c r="BC70" i="2"/>
  <c r="BN70" i="2" s="1"/>
  <c r="BG70" i="2"/>
  <c r="BR70" i="2" s="1"/>
  <c r="BE70" i="2"/>
  <c r="BP70" i="2" s="1"/>
  <c r="BD70" i="2"/>
  <c r="BO70" i="2" s="1"/>
  <c r="BD25" i="2"/>
  <c r="BO25" i="2" s="1"/>
  <c r="BC25" i="2"/>
  <c r="BC40" i="2"/>
  <c r="BE40" i="2"/>
  <c r="BP40" i="2" s="1"/>
  <c r="BF40" i="2"/>
  <c r="BQ40" i="2" s="1"/>
  <c r="BG40" i="2"/>
  <c r="BR40" i="2" s="1"/>
  <c r="BD40" i="2"/>
  <c r="BO40" i="2" s="1"/>
  <c r="BE15" i="2"/>
  <c r="BP15" i="2" s="1"/>
  <c r="BF15" i="2"/>
  <c r="BQ15" i="2" s="1"/>
  <c r="BD15" i="2"/>
  <c r="BO15" i="2" s="1"/>
  <c r="BC15" i="2"/>
  <c r="BG15" i="2"/>
  <c r="BR15" i="2" s="1"/>
  <c r="BE25" i="2"/>
  <c r="BP25" i="2" s="1"/>
  <c r="BF44" i="2"/>
  <c r="BQ44" i="2" s="1"/>
  <c r="BC44" i="2"/>
  <c r="BN44" i="2" s="1"/>
  <c r="AU16" i="2"/>
  <c r="BG67" i="2"/>
  <c r="BR67" i="2" s="1"/>
  <c r="BE67" i="2"/>
  <c r="BP67" i="2" s="1"/>
  <c r="BC67" i="2"/>
  <c r="BD67" i="2"/>
  <c r="BO67" i="2" s="1"/>
  <c r="BF67" i="2"/>
  <c r="BQ67" i="2" s="1"/>
  <c r="BE46" i="2"/>
  <c r="BP46" i="2" s="1"/>
  <c r="BC58" i="2"/>
  <c r="BH58" i="2" s="1"/>
  <c r="BE58" i="2"/>
  <c r="BP58" i="2" s="1"/>
  <c r="BG58" i="2"/>
  <c r="BR58" i="2" s="1"/>
  <c r="BD58" i="2"/>
  <c r="BO58" i="2" s="1"/>
  <c r="BF58" i="2"/>
  <c r="BQ58" i="2" s="1"/>
  <c r="BG71" i="2"/>
  <c r="BR71" i="2" s="1"/>
  <c r="BD71" i="2"/>
  <c r="BO71" i="2" s="1"/>
  <c r="BC71" i="2"/>
  <c r="BF71" i="2"/>
  <c r="BQ71" i="2" s="1"/>
  <c r="BE71" i="2"/>
  <c r="BP71" i="2" s="1"/>
  <c r="BF72" i="2"/>
  <c r="BQ72" i="2" s="1"/>
  <c r="BE72" i="2"/>
  <c r="BP72" i="2" s="1"/>
  <c r="BG46" i="2"/>
  <c r="BR46" i="2" s="1"/>
  <c r="BF30" i="2"/>
  <c r="BQ30" i="2" s="1"/>
  <c r="BG30" i="2"/>
  <c r="BR30" i="2" s="1"/>
  <c r="BC30" i="2"/>
  <c r="BN30" i="2" s="1"/>
  <c r="BD30" i="2"/>
  <c r="BO30" i="2" s="1"/>
  <c r="BE30" i="2"/>
  <c r="BP30" i="2" s="1"/>
  <c r="BD61" i="2"/>
  <c r="BO61" i="2" s="1"/>
  <c r="BE61" i="2"/>
  <c r="BP61" i="2" s="1"/>
  <c r="BF61" i="2"/>
  <c r="BQ61" i="2" s="1"/>
  <c r="BC61" i="2"/>
  <c r="BE45" i="2"/>
  <c r="BP45" i="2" s="1"/>
  <c r="BD45" i="2"/>
  <c r="BO45" i="2" s="1"/>
  <c r="BF48" i="2"/>
  <c r="BQ48" i="2" s="1"/>
  <c r="BG48" i="2"/>
  <c r="BR48" i="2" s="1"/>
  <c r="BG45" i="2"/>
  <c r="BR45" i="2" s="1"/>
  <c r="BD44" i="2"/>
  <c r="BO44" i="2" s="1"/>
  <c r="BF64" i="2"/>
  <c r="BQ64" i="2" s="1"/>
  <c r="BC64" i="2"/>
  <c r="BN64" i="2" s="1"/>
  <c r="BS64" i="2" s="1"/>
  <c r="BE64" i="2"/>
  <c r="BP64" i="2" s="1"/>
  <c r="BD64" i="2"/>
  <c r="BO64" i="2" s="1"/>
  <c r="BG64" i="2"/>
  <c r="BR64" i="2" s="1"/>
  <c r="BC26" i="2"/>
  <c r="BH26" i="2" s="1"/>
  <c r="BG26" i="2"/>
  <c r="BR26" i="2" s="1"/>
  <c r="BF20" i="2"/>
  <c r="BQ20" i="2" s="1"/>
  <c r="BG20" i="2"/>
  <c r="BR20" i="2" s="1"/>
  <c r="BE20" i="2"/>
  <c r="BP20" i="2" s="1"/>
  <c r="BC20" i="2"/>
  <c r="BD20" i="2"/>
  <c r="BO20" i="2" s="1"/>
  <c r="BD56" i="2"/>
  <c r="BO56" i="2" s="1"/>
  <c r="BC45" i="2"/>
  <c r="BF52" i="2"/>
  <c r="BQ52" i="2" s="1"/>
  <c r="BC76" i="2"/>
  <c r="BH76" i="2" s="1"/>
  <c r="BF76" i="2"/>
  <c r="BQ76" i="2" s="1"/>
  <c r="BG76" i="2"/>
  <c r="BR76" i="2" s="1"/>
  <c r="BE76" i="2"/>
  <c r="BP76" i="2" s="1"/>
  <c r="BG50" i="2"/>
  <c r="BR50" i="2" s="1"/>
  <c r="BC50" i="2"/>
  <c r="BN50" i="2" s="1"/>
  <c r="BS50" i="2" s="1"/>
  <c r="BD50" i="2"/>
  <c r="BO50" i="2" s="1"/>
  <c r="BE50" i="2"/>
  <c r="BP50" i="2" s="1"/>
  <c r="BG59" i="2"/>
  <c r="BR59" i="2" s="1"/>
  <c r="BC59" i="2"/>
  <c r="BD59" i="2"/>
  <c r="BO59" i="2" s="1"/>
  <c r="BE59" i="2"/>
  <c r="BP59" i="2" s="1"/>
  <c r="BF59" i="2"/>
  <c r="BQ59" i="2" s="1"/>
  <c r="BE48" i="2"/>
  <c r="BP48" i="2" s="1"/>
  <c r="BF45" i="2"/>
  <c r="BQ45" i="2" s="1"/>
  <c r="BF21" i="2"/>
  <c r="BQ21" i="2" s="1"/>
  <c r="BD21" i="2"/>
  <c r="BO21" i="2" s="1"/>
  <c r="BE21" i="2"/>
  <c r="BP21" i="2" s="1"/>
  <c r="BC21" i="2"/>
  <c r="BH21" i="2" s="1"/>
  <c r="BG21" i="2"/>
  <c r="BR21" i="2" s="1"/>
  <c r="BC48" i="2"/>
  <c r="BC53" i="2"/>
  <c r="BD48" i="2"/>
  <c r="BO48" i="2" s="1"/>
  <c r="BG53" i="2"/>
  <c r="BR53" i="2" s="1"/>
  <c r="BG62" i="2"/>
  <c r="BR62" i="2" s="1"/>
  <c r="BE33" i="2"/>
  <c r="BP33" i="2" s="1"/>
  <c r="BG33" i="2"/>
  <c r="BR33" i="2" s="1"/>
  <c r="BC33" i="2"/>
  <c r="BD33" i="2"/>
  <c r="BO33" i="2" s="1"/>
  <c r="BF33" i="2"/>
  <c r="BQ33" i="2" s="1"/>
  <c r="BD55" i="2"/>
  <c r="BO55" i="2" s="1"/>
  <c r="BC55" i="2"/>
  <c r="BH55" i="2" s="1"/>
  <c r="BE55" i="2"/>
  <c r="BP55" i="2" s="1"/>
  <c r="BG55" i="2"/>
  <c r="BR55" i="2" s="1"/>
  <c r="BF55" i="2"/>
  <c r="BQ55" i="2" s="1"/>
  <c r="BF60" i="2"/>
  <c r="BQ60" i="2" s="1"/>
  <c r="BC60" i="2"/>
  <c r="BN60" i="2" s="1"/>
  <c r="BD60" i="2"/>
  <c r="BO60" i="2" s="1"/>
  <c r="BF57" i="2"/>
  <c r="BQ57" i="2" s="1"/>
  <c r="BC57" i="2"/>
  <c r="BG57" i="2"/>
  <c r="BR57" i="2" s="1"/>
  <c r="BE54" i="2"/>
  <c r="BP54" i="2" s="1"/>
  <c r="BF65" i="2"/>
  <c r="BQ65" i="2" s="1"/>
  <c r="BC68" i="2"/>
  <c r="BF47" i="2"/>
  <c r="BQ47" i="2" s="1"/>
  <c r="BE69" i="2"/>
  <c r="BP69" i="2" s="1"/>
  <c r="BG65" i="2"/>
  <c r="BR65" i="2" s="1"/>
  <c r="BD18" i="2"/>
  <c r="BO18" i="2" s="1"/>
  <c r="BN51" i="2"/>
  <c r="BN53" i="2"/>
  <c r="BS53" i="2" s="1"/>
  <c r="BH53" i="2"/>
  <c r="BN25" i="2"/>
  <c r="BH25" i="2"/>
  <c r="BN13" i="2"/>
  <c r="BN74" i="2"/>
  <c r="BR11" i="2"/>
  <c r="BN41" i="2"/>
  <c r="BH41" i="2"/>
  <c r="BN62" i="2"/>
  <c r="BH62" i="2"/>
  <c r="BN63" i="2"/>
  <c r="BN23" i="2"/>
  <c r="BH23" i="2"/>
  <c r="BN43" i="2"/>
  <c r="BN31" i="2"/>
  <c r="BH31" i="2"/>
  <c r="BN11" i="2"/>
  <c r="BH11" i="2"/>
  <c r="BN49" i="2"/>
  <c r="BH49" i="2"/>
  <c r="BN40" i="2"/>
  <c r="BH40" i="2"/>
  <c r="BN45" i="2"/>
  <c r="BH45" i="2"/>
  <c r="BN69" i="2"/>
  <c r="BH69" i="2"/>
  <c r="BP11" i="2"/>
  <c r="BN61" i="2"/>
  <c r="BN22" i="2"/>
  <c r="BN75" i="2"/>
  <c r="BH75" i="2"/>
  <c r="BN20" i="2"/>
  <c r="BH20" i="2"/>
  <c r="BN54" i="2"/>
  <c r="BH60" i="2"/>
  <c r="BN80" i="2"/>
  <c r="BH80" i="2"/>
  <c r="BN12" i="2"/>
  <c r="BN15" i="2"/>
  <c r="BH15" i="2"/>
  <c r="BN42" i="2"/>
  <c r="BN21" i="2"/>
  <c r="BN81" i="2"/>
  <c r="BH81" i="2"/>
  <c r="BN19" i="2"/>
  <c r="BN37" i="2"/>
  <c r="BN47" i="2"/>
  <c r="BH47" i="2"/>
  <c r="BN72" i="2"/>
  <c r="BN67" i="2"/>
  <c r="BH67" i="2"/>
  <c r="BN17" i="2"/>
  <c r="BH17" i="2"/>
  <c r="BN79" i="2"/>
  <c r="BN48" i="2"/>
  <c r="BH48" i="2"/>
  <c r="BO11" i="2"/>
  <c r="BN71" i="2"/>
  <c r="BN33" i="2"/>
  <c r="BN28" i="2"/>
  <c r="BH28" i="2"/>
  <c r="BS28" i="2" s="1"/>
  <c r="BQ11" i="2"/>
  <c r="BN77" i="2"/>
  <c r="BN66" i="2"/>
  <c r="BH66" i="2"/>
  <c r="BN78" i="2"/>
  <c r="BN65" i="2"/>
  <c r="BN68" i="2"/>
  <c r="BH68" i="2"/>
  <c r="BN76" i="2"/>
  <c r="BN18" i="2"/>
  <c r="BN59" i="2"/>
  <c r="BN57" i="2"/>
  <c r="BH57" i="2"/>
  <c r="BN14" i="2"/>
  <c r="BH14" i="2"/>
  <c r="BN24" i="2"/>
  <c r="BH24" i="2"/>
  <c r="BN82" i="2"/>
  <c r="BH82" i="2"/>
  <c r="BH43" i="2" l="1"/>
  <c r="BH65" i="2"/>
  <c r="BS65" i="2" s="1"/>
  <c r="BN46" i="2"/>
  <c r="BR83" i="2"/>
  <c r="BH22" i="2"/>
  <c r="BS57" i="2"/>
  <c r="BN29" i="2"/>
  <c r="BS29" i="2" s="1"/>
  <c r="BS71" i="2"/>
  <c r="BN36" i="2"/>
  <c r="BS36" i="2" s="1"/>
  <c r="BN38" i="2"/>
  <c r="BS38" i="2" s="1"/>
  <c r="BS22" i="2"/>
  <c r="BN39" i="2"/>
  <c r="BS39" i="2" s="1"/>
  <c r="BH52" i="2"/>
  <c r="BH70" i="2"/>
  <c r="BO83" i="2"/>
  <c r="BH79" i="2"/>
  <c r="BH35" i="2"/>
  <c r="BH33" i="2"/>
  <c r="BH37" i="2"/>
  <c r="BN27" i="2"/>
  <c r="BH74" i="2"/>
  <c r="BN55" i="2"/>
  <c r="BH19" i="2"/>
  <c r="BN58" i="2"/>
  <c r="BH63" i="2"/>
  <c r="BH44" i="2"/>
  <c r="BH51" i="2"/>
  <c r="BS42" i="2"/>
  <c r="BS43" i="2"/>
  <c r="BH78" i="2"/>
  <c r="BH12" i="2"/>
  <c r="BN26" i="2"/>
  <c r="BH59" i="2"/>
  <c r="BH61" i="2"/>
  <c r="BH34" i="2"/>
  <c r="BH32" i="2"/>
  <c r="BN56" i="2"/>
  <c r="BS56" i="2" s="1"/>
  <c r="BH50" i="2"/>
  <c r="BH13" i="2"/>
  <c r="BH73" i="2"/>
  <c r="BH42" i="2"/>
  <c r="BH30" i="2"/>
  <c r="BH64" i="2"/>
  <c r="BS78" i="2"/>
  <c r="BH71" i="2"/>
  <c r="BH18" i="2"/>
  <c r="BH77" i="2"/>
  <c r="BD83" i="2"/>
  <c r="BH72" i="2"/>
  <c r="BH54" i="2"/>
  <c r="BE16" i="2"/>
  <c r="BP16" i="2" s="1"/>
  <c r="BP83" i="2" s="1"/>
  <c r="BF16" i="2"/>
  <c r="BD16" i="2"/>
  <c r="BO16" i="2" s="1"/>
  <c r="BG16" i="2"/>
  <c r="BR16" i="2" s="1"/>
  <c r="BC16" i="2"/>
  <c r="BS79" i="2"/>
  <c r="BS72" i="2"/>
  <c r="BS40" i="2"/>
  <c r="BS80" i="2"/>
  <c r="BS60" i="2"/>
  <c r="BS34" i="2"/>
  <c r="BS46" i="2"/>
  <c r="BS66" i="2"/>
  <c r="BS58" i="2"/>
  <c r="BS67" i="2"/>
  <c r="BS19" i="2"/>
  <c r="BS23" i="2"/>
  <c r="BS52" i="2"/>
  <c r="BS18" i="2"/>
  <c r="BS24" i="2"/>
  <c r="BS20" i="2"/>
  <c r="BS69" i="2"/>
  <c r="BS33" i="2"/>
  <c r="BS30" i="2"/>
  <c r="BS37" i="2"/>
  <c r="BS12" i="2"/>
  <c r="BS27" i="2"/>
  <c r="BS35" i="2"/>
  <c r="BS17" i="2"/>
  <c r="BS70" i="2"/>
  <c r="BS41" i="2"/>
  <c r="BS76" i="2"/>
  <c r="BS77" i="2"/>
  <c r="BS21" i="2"/>
  <c r="BS14" i="2"/>
  <c r="BS75" i="2"/>
  <c r="BS45" i="2"/>
  <c r="BS55" i="2"/>
  <c r="BS26" i="2"/>
  <c r="BS51" i="2"/>
  <c r="BS32" i="2"/>
  <c r="BS82" i="2"/>
  <c r="BS81" i="2"/>
  <c r="BS13" i="2"/>
  <c r="BS48" i="2"/>
  <c r="BS47" i="2"/>
  <c r="BS54" i="2"/>
  <c r="BS73" i="2"/>
  <c r="BS74" i="2"/>
  <c r="BS68" i="2"/>
  <c r="BS63" i="2"/>
  <c r="BS44" i="2"/>
  <c r="BS61" i="2"/>
  <c r="BS49" i="2"/>
  <c r="BS59" i="2"/>
  <c r="BS11" i="2"/>
  <c r="BS15" i="2"/>
  <c r="BS31" i="2"/>
  <c r="BS62" i="2"/>
  <c r="BS25" i="2"/>
  <c r="BE83" i="2" l="1"/>
  <c r="BH16" i="2"/>
  <c r="BH83" i="2" s="1"/>
  <c r="BN16" i="2"/>
  <c r="BG83" i="2"/>
  <c r="BQ16" i="2"/>
  <c r="BQ83" i="2" s="1"/>
  <c r="BF83" i="2"/>
  <c r="BC83" i="2"/>
  <c r="BS16" i="2" l="1"/>
  <c r="BS83" i="2" s="1"/>
  <c r="BN83" i="2"/>
</calcChain>
</file>

<file path=xl/sharedStrings.xml><?xml version="1.0" encoding="utf-8"?>
<sst xmlns="http://schemas.openxmlformats.org/spreadsheetml/2006/main" count="150" uniqueCount="149">
  <si>
    <t>Weighted Growth</t>
  </si>
  <si>
    <t>District</t>
  </si>
  <si>
    <t>Need for Access</t>
  </si>
  <si>
    <t>Difference</t>
  </si>
  <si>
    <t>Unconstrained Growth</t>
  </si>
  <si>
    <t xml:space="preserve">Growth Minimum </t>
  </si>
  <si>
    <t>Total</t>
  </si>
  <si>
    <t>Allan Hancock Joint CCD</t>
  </si>
  <si>
    <t>Antelope Valley CCD</t>
  </si>
  <si>
    <t>Barstow CCD</t>
  </si>
  <si>
    <t>Butte-Glenn CCD</t>
  </si>
  <si>
    <t>Cabrillo CCD</t>
  </si>
  <si>
    <t>Cerritos CCD</t>
  </si>
  <si>
    <t>Chabot-Las Positas CCD</t>
  </si>
  <si>
    <t>Chaffey CCD</t>
  </si>
  <si>
    <t>Citrus CCD</t>
  </si>
  <si>
    <t>Coast CCD</t>
  </si>
  <si>
    <t>Compton CCD</t>
  </si>
  <si>
    <t>Contra Costa CCD</t>
  </si>
  <si>
    <t>Copper Mountain CCD</t>
  </si>
  <si>
    <t>Desert CCD</t>
  </si>
  <si>
    <t>El Camino CCD</t>
  </si>
  <si>
    <t>Feather River CCD</t>
  </si>
  <si>
    <t>Foothill-DeAnza CCD</t>
  </si>
  <si>
    <t>Gavilan Joint CCD</t>
  </si>
  <si>
    <t>Glendale CCD</t>
  </si>
  <si>
    <t>Grossmont-Cuyamaca CCD</t>
  </si>
  <si>
    <t>Hartnell CCD</t>
  </si>
  <si>
    <t>Imperial CCD</t>
  </si>
  <si>
    <t>Kern CCD</t>
  </si>
  <si>
    <t>Lake Tahoe CCD</t>
  </si>
  <si>
    <t>Lassen CCD</t>
  </si>
  <si>
    <t>Long Beach CCD</t>
  </si>
  <si>
    <t>Los Angeles CCD</t>
  </si>
  <si>
    <t>Los Rios CCD</t>
  </si>
  <si>
    <t>Marin CCD</t>
  </si>
  <si>
    <t>Mendocino-Lake CCD</t>
  </si>
  <si>
    <t>Merced CCD</t>
  </si>
  <si>
    <t>MiraCosta CCD</t>
  </si>
  <si>
    <t>Monterey Peninsula CCD</t>
  </si>
  <si>
    <t>Mt. San Antonio CCD</t>
  </si>
  <si>
    <t>Mt. San Jacinto CCD</t>
  </si>
  <si>
    <t>Napa Valley CCD</t>
  </si>
  <si>
    <t>North Orange County CCD</t>
  </si>
  <si>
    <t>Ohlone CCD</t>
  </si>
  <si>
    <t>Palo Verde CCD</t>
  </si>
  <si>
    <t>Palomar CCD</t>
  </si>
  <si>
    <t>Pasadena Area CCD</t>
  </si>
  <si>
    <t>Peralta CCD</t>
  </si>
  <si>
    <t>Rancho Santiago CCD</t>
  </si>
  <si>
    <t>Redwoods CCD</t>
  </si>
  <si>
    <t>Rio Hondo CCD</t>
  </si>
  <si>
    <t>Riverside CCD</t>
  </si>
  <si>
    <t>San Bernardino CCD</t>
  </si>
  <si>
    <t>San Diego CCD</t>
  </si>
  <si>
    <t>San Francisco CCD</t>
  </si>
  <si>
    <t>San Joaquin Delta CCD</t>
  </si>
  <si>
    <t>San Jose-Evergreen CCD</t>
  </si>
  <si>
    <t>San Luis Obispo County CCD</t>
  </si>
  <si>
    <t>San Mateo County CCD</t>
  </si>
  <si>
    <t>Santa Barbara CCD</t>
  </si>
  <si>
    <t>Santa Clarita CCD</t>
  </si>
  <si>
    <t>Santa Monica CCD</t>
  </si>
  <si>
    <t>Sequoias CCD</t>
  </si>
  <si>
    <t>Shasta-Tehama-Trinity Joint CCD</t>
  </si>
  <si>
    <t>Sierra Joint CCD</t>
  </si>
  <si>
    <t>Siskiyou Joint CCD</t>
  </si>
  <si>
    <t>Solano CCD</t>
  </si>
  <si>
    <t>Sonoma County CCD</t>
  </si>
  <si>
    <t>South Orange County CCD</t>
  </si>
  <si>
    <t>Southwestern CCD</t>
  </si>
  <si>
    <t>State Center CCD</t>
  </si>
  <si>
    <t>Ventura County CCD</t>
  </si>
  <si>
    <t>Victor Valley CCD</t>
  </si>
  <si>
    <t>West Hills CCD</t>
  </si>
  <si>
    <t>West Kern CCD</t>
  </si>
  <si>
    <t>West Valley-Mission CCD</t>
  </si>
  <si>
    <t>Yosemite CCD</t>
  </si>
  <si>
    <t>Yuba CCD</t>
  </si>
  <si>
    <t>Unmet Need</t>
  </si>
  <si>
    <t>Basic Aid</t>
  </si>
  <si>
    <t>Targeted Growth</t>
  </si>
  <si>
    <t>Weighted Growth + Additional Student Need</t>
  </si>
  <si>
    <t xml:space="preserve">Additional
Student
Need </t>
  </si>
  <si>
    <t>Non Basic Aid Unconstrained Growth</t>
  </si>
  <si>
    <t>Constrained Growth</t>
  </si>
  <si>
    <t>Growth Minimum + Constrained Growth</t>
  </si>
  <si>
    <t>Statewide Growth Target Percentage</t>
  </si>
  <si>
    <t>Growth Minimum + Constrained Growth with Statewide Scaling Factor Applied. 
Value used to calculated Growth Target Percentage</t>
  </si>
  <si>
    <t>Statewide Growth Budget</t>
  </si>
  <si>
    <t>2024-25 FTES Revenue</t>
  </si>
  <si>
    <t>2024-25 Excess Property Tax</t>
  </si>
  <si>
    <t>2026-27 Growth Target Percentage</t>
  </si>
  <si>
    <t>2026-27 Growth Authority Value
Total</t>
  </si>
  <si>
    <t>2026-27 Growth Target FTES
Total</t>
  </si>
  <si>
    <t>Highest Total Computational Revenue (TCR) through 2023-24</t>
  </si>
  <si>
    <t>Adults without College Degree
% of Total</t>
  </si>
  <si>
    <t>Unemployed Adults
% of Total</t>
  </si>
  <si>
    <t>Households Below the Poverty Line
% of Total</t>
  </si>
  <si>
    <t>2024-25 Applied Growth Value</t>
  </si>
  <si>
    <t>2024-25 Unfunded FTES Value</t>
  </si>
  <si>
    <t>2024-25 Max TCR</t>
  </si>
  <si>
    <t>2024-25 Ending Restoration Balance Value</t>
  </si>
  <si>
    <t>49.9% of Growth Budget for Current Access</t>
  </si>
  <si>
    <t>Current Access</t>
  </si>
  <si>
    <t>50.1% of Growth Budget for Unmet Need</t>
  </si>
  <si>
    <t xml:space="preserve">50% Weight Applied to Workload Increase </t>
  </si>
  <si>
    <t>50% Weight Applied to Targeted Growth</t>
  </si>
  <si>
    <t>Highest Previous  TCR minus 2024-25 Max TCR</t>
  </si>
  <si>
    <t>Districts that Have Not Reached Previous High TCR</t>
  </si>
  <si>
    <t>0.5 of Statewide Growth Target % if District hasn't Reached Previous High TCR, Otherwise 0.25 of Statewide Growth Target %</t>
  </si>
  <si>
    <t>1% of FTES Base if District hasn't Reached Previous High TCR, Otherwise 0.5% of FTES Base</t>
  </si>
  <si>
    <t>Growth Authority value will be adjusted at 2026-27 P1</t>
  </si>
  <si>
    <t>Unconstrained Growth minus Growth Minimum 
(If result is less than zero, use zero)</t>
  </si>
  <si>
    <t>2025-26 Applied #3
Credit FTES</t>
  </si>
  <si>
    <t>2025-26 Applied #3
Incarcerated Credit FTES</t>
  </si>
  <si>
    <t>2025-26 Applied #3
Special Admit Credit FTES</t>
  </si>
  <si>
    <t>2025-26 Applied #3
CDCP FTES</t>
  </si>
  <si>
    <t>2025-26 Applied #3
Noncredit FTES</t>
  </si>
  <si>
    <t>2025-26 Applied #3
FTES Total</t>
  </si>
  <si>
    <t>2026-27 Growth Target FTES
Credit</t>
  </si>
  <si>
    <t>2026-27 Growth Target FTES
Incarcerated Credit</t>
  </si>
  <si>
    <t>2026-27 Growth Target FTES
Special Admit Credit</t>
  </si>
  <si>
    <t>2026-27 Growth Target FTES
CDCP</t>
  </si>
  <si>
    <t>2026-27 Growth Target FTES
Noncredit</t>
  </si>
  <si>
    <t>2026-27 Credit FTES Rate</t>
  </si>
  <si>
    <t>2026-27 Incarcerated Credit FTES Rate</t>
  </si>
  <si>
    <t>2026-27 Special Admit Credit FTES Rate</t>
  </si>
  <si>
    <t>2026-27 CDCP FTES Rate</t>
  </si>
  <si>
    <t>2026-27 Noncredit FTES Rate</t>
  </si>
  <si>
    <t>2026-27 Growth Authority Value
Credit</t>
  </si>
  <si>
    <t>2026-27 Growth Authority Value
Incarcerated Credit</t>
  </si>
  <si>
    <t>2026-27 Growth Authority Value
Special Admit Credit</t>
  </si>
  <si>
    <t>2026-27 Growth Authority Value
CDCP</t>
  </si>
  <si>
    <t>2026-27 Growth Authority Value
Noncredit</t>
  </si>
  <si>
    <t>2024-25 Restoration Applied Value</t>
  </si>
  <si>
    <t xml:space="preserve">2024-25 Pell Award Count </t>
  </si>
  <si>
    <t>2024-25 Pell Student Count</t>
  </si>
  <si>
    <t>Pell Award Count
% of Total</t>
  </si>
  <si>
    <t>Pell Student Count
% of Total</t>
  </si>
  <si>
    <t>2024-25 Workload Increase
(Growth + Restoration + Unfunded)</t>
  </si>
  <si>
    <t>2026-27 Advance Growth Formula - July 2026</t>
  </si>
  <si>
    <t>SCFF Growth Formula Explained - April 2026 (PDF)</t>
  </si>
  <si>
    <t>Adults without College Degree
2024-25</t>
  </si>
  <si>
    <t>Unemployed Adults
2024-25</t>
  </si>
  <si>
    <t>Households below Poverty Line
2024-25</t>
  </si>
  <si>
    <t>% of Statewide Pell Award Count &gt; % of Statewide Pell Students</t>
  </si>
  <si>
    <t>Report produced on 7/23/2026</t>
  </si>
  <si>
    <t>California Community Colleges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</si>
</sst>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%"/>
    <numFmt numFmtId="166" formatCode="_(&quot;$&quot;* #,##0_);_(&quot;$&quot;* \(#,##0\);_(&quot;$&quot;* &quot;-&quot;??_);_(@_)"/>
    <numFmt numFmtId="167" formatCode="_(* #,##0.0000000_);_(* \(#,##0.0000000\);_(* &quot;-&quot;??_);_(@_)"/>
    <numFmt numFmtId="168" formatCode="0.0%"/>
    <numFmt numFmtId="169" formatCode="&quot;$&quot;#,##0"/>
    <numFmt numFmtId="170" formatCode="0.000000000%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sz val="10"/>
      <name val="MS Sans Serif"/>
      <family val="2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sz val="9"/>
      <name val="Aptos Narrow"/>
      <family val="2"/>
      <scheme val="minor"/>
    </font>
    <font>
      <b/>
      <sz val="1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b/>
      <u/>
      <sz val="10"/>
      <color theme="10"/>
      <name val="Arial"/>
      <family val="2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3" borderId="0" applyNumberFormat="0" applyBorder="0" applyAlignment="0" applyProtection="0"/>
    <xf numFmtId="0" fontId="9" fillId="0" borderId="0"/>
    <xf numFmtId="43" fontId="1" fillId="0" borderId="0" applyFont="0" applyFill="0" applyBorder="0" applyAlignment="0" applyProtection="0"/>
    <xf numFmtId="0" fontId="2" fillId="4" borderId="0" applyNumberFormat="0" applyFill="0" applyBorder="0" applyAlignment="0" applyProtection="0"/>
    <xf numFmtId="43" fontId="3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5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14" fontId="3" fillId="0" borderId="0" xfId="5" applyNumberFormat="1" applyFont="1" applyFill="1" applyBorder="1"/>
    <xf numFmtId="10" fontId="3" fillId="0" borderId="0" xfId="6" applyNumberFormat="1" applyFont="1"/>
    <xf numFmtId="164" fontId="3" fillId="0" borderId="0" xfId="7" applyNumberFormat="1" applyFont="1"/>
    <xf numFmtId="165" fontId="3" fillId="0" borderId="0" xfId="3" applyNumberFormat="1" applyFont="1"/>
    <xf numFmtId="0" fontId="3" fillId="0" borderId="0" xfId="5" applyFont="1" applyFill="1" applyBorder="1"/>
    <xf numFmtId="164" fontId="3" fillId="0" borderId="0" xfId="5" applyNumberFormat="1" applyFont="1" applyFill="1" applyBorder="1"/>
    <xf numFmtId="164" fontId="3" fillId="0" borderId="0" xfId="7" applyNumberFormat="1" applyFont="1" applyFill="1" applyBorder="1" applyAlignment="1"/>
    <xf numFmtId="164" fontId="3" fillId="0" borderId="0" xfId="7" applyNumberFormat="1" applyFont="1" applyFill="1" applyBorder="1"/>
    <xf numFmtId="164" fontId="3" fillId="0" borderId="0" xfId="7" applyNumberFormat="1" applyFont="1" applyFill="1" applyBorder="1" applyAlignment="1">
      <alignment horizontal="center"/>
    </xf>
    <xf numFmtId="167" fontId="4" fillId="0" borderId="0" xfId="7" applyNumberFormat="1" applyFont="1" applyFill="1" applyBorder="1"/>
    <xf numFmtId="43" fontId="4" fillId="0" borderId="0" xfId="7" applyFont="1" applyFill="1" applyBorder="1" applyAlignment="1">
      <alignment wrapText="1"/>
    </xf>
    <xf numFmtId="166" fontId="3" fillId="0" borderId="2" xfId="2" applyNumberFormat="1" applyFont="1" applyBorder="1"/>
    <xf numFmtId="164" fontId="3" fillId="0" borderId="2" xfId="7" applyNumberFormat="1" applyFont="1" applyBorder="1"/>
    <xf numFmtId="164" fontId="3" fillId="0" borderId="2" xfId="8" applyNumberFormat="1" applyFont="1" applyBorder="1" applyAlignment="1">
      <alignment wrapText="1"/>
    </xf>
    <xf numFmtId="10" fontId="3" fillId="0" borderId="2" xfId="6" applyNumberFormat="1" applyFont="1" applyBorder="1" applyAlignment="1">
      <alignment wrapText="1"/>
    </xf>
    <xf numFmtId="166" fontId="3" fillId="0" borderId="2" xfId="2" applyNumberFormat="1" applyFont="1" applyFill="1" applyBorder="1" applyAlignment="1">
      <alignment wrapText="1"/>
    </xf>
    <xf numFmtId="166" fontId="3" fillId="0" borderId="2" xfId="2" applyNumberFormat="1" applyFont="1" applyBorder="1" applyAlignment="1">
      <alignment wrapText="1"/>
    </xf>
    <xf numFmtId="166" fontId="3" fillId="0" borderId="2" xfId="6" applyNumberFormat="1" applyFont="1" applyBorder="1" applyAlignment="1">
      <alignment wrapText="1"/>
    </xf>
    <xf numFmtId="164" fontId="3" fillId="0" borderId="2" xfId="1" applyNumberFormat="1" applyFont="1" applyFill="1" applyBorder="1" applyAlignment="1">
      <alignment wrapText="1"/>
    </xf>
    <xf numFmtId="164" fontId="3" fillId="0" borderId="2" xfId="1" applyNumberFormat="1" applyFont="1" applyBorder="1" applyAlignment="1">
      <alignment wrapText="1"/>
    </xf>
    <xf numFmtId="164" fontId="3" fillId="0" borderId="2" xfId="7" applyNumberFormat="1" applyFont="1" applyBorder="1" applyAlignment="1">
      <alignment wrapText="1"/>
    </xf>
    <xf numFmtId="164" fontId="3" fillId="0" borderId="2" xfId="7" applyNumberFormat="1" applyFont="1" applyFill="1" applyBorder="1" applyAlignment="1">
      <alignment wrapText="1"/>
    </xf>
    <xf numFmtId="166" fontId="4" fillId="0" borderId="2" xfId="2" applyNumberFormat="1" applyFont="1" applyBorder="1" applyAlignment="1">
      <alignment wrapText="1"/>
    </xf>
    <xf numFmtId="10" fontId="4" fillId="0" borderId="2" xfId="6" applyNumberFormat="1" applyFont="1" applyBorder="1" applyAlignment="1">
      <alignment wrapText="1"/>
    </xf>
    <xf numFmtId="166" fontId="4" fillId="0" borderId="2" xfId="2" applyNumberFormat="1" applyFont="1" applyFill="1" applyBorder="1" applyAlignment="1">
      <alignment wrapText="1"/>
    </xf>
    <xf numFmtId="165" fontId="4" fillId="0" borderId="2" xfId="3" applyNumberFormat="1" applyFont="1" applyFill="1" applyBorder="1" applyAlignment="1">
      <alignment wrapText="1"/>
    </xf>
    <xf numFmtId="164" fontId="3" fillId="0" borderId="0" xfId="8" applyNumberFormat="1" applyFont="1"/>
    <xf numFmtId="10" fontId="7" fillId="0" borderId="0" xfId="6" applyNumberFormat="1" applyFont="1" applyFill="1"/>
    <xf numFmtId="164" fontId="7" fillId="0" borderId="0" xfId="6" applyNumberFormat="1" applyFont="1" applyFill="1"/>
    <xf numFmtId="10" fontId="7" fillId="0" borderId="0" xfId="6" applyNumberFormat="1" applyFont="1"/>
    <xf numFmtId="168" fontId="7" fillId="0" borderId="0" xfId="6" applyNumberFormat="1" applyFont="1" applyFill="1"/>
    <xf numFmtId="164" fontId="4" fillId="0" borderId="0" xfId="7" applyNumberFormat="1" applyFont="1" applyFill="1"/>
    <xf numFmtId="168" fontId="7" fillId="0" borderId="0" xfId="3" applyNumberFormat="1" applyFont="1" applyFill="1"/>
    <xf numFmtId="164" fontId="7" fillId="0" borderId="0" xfId="7" applyNumberFormat="1" applyFont="1"/>
    <xf numFmtId="164" fontId="7" fillId="0" borderId="0" xfId="7" applyNumberFormat="1" applyFont="1" applyFill="1"/>
    <xf numFmtId="164" fontId="3" fillId="0" borderId="0" xfId="7" applyNumberFormat="1" applyFont="1" applyFill="1"/>
    <xf numFmtId="165" fontId="7" fillId="0" borderId="0" xfId="3" applyNumberFormat="1" applyFont="1"/>
    <xf numFmtId="10" fontId="3" fillId="0" borderId="0" xfId="6" applyNumberFormat="1" applyFont="1" applyFill="1"/>
    <xf numFmtId="0" fontId="3" fillId="0" borderId="0" xfId="0" applyFont="1" applyAlignment="1">
      <alignment wrapText="1"/>
    </xf>
    <xf numFmtId="0" fontId="10" fillId="0" borderId="0" xfId="10" applyFont="1"/>
    <xf numFmtId="0" fontId="2" fillId="0" borderId="0" xfId="12" quotePrefix="1" applyFill="1"/>
    <xf numFmtId="164" fontId="10" fillId="0" borderId="0" xfId="11" applyNumberFormat="1" applyFont="1" applyBorder="1"/>
    <xf numFmtId="164" fontId="11" fillId="0" borderId="0" xfId="11" applyNumberFormat="1" applyFont="1" applyBorder="1"/>
    <xf numFmtId="166" fontId="3" fillId="0" borderId="2" xfId="2" applyNumberFormat="1" applyFont="1" applyFill="1" applyBorder="1"/>
    <xf numFmtId="10" fontId="3" fillId="0" borderId="2" xfId="6" applyNumberFormat="1" applyFont="1" applyFill="1" applyBorder="1" applyAlignment="1">
      <alignment wrapText="1"/>
    </xf>
    <xf numFmtId="164" fontId="3" fillId="0" borderId="2" xfId="1" applyNumberFormat="1" applyFont="1" applyFill="1" applyBorder="1"/>
    <xf numFmtId="10" fontId="4" fillId="0" borderId="3" xfId="6" applyNumberFormat="1" applyFont="1" applyBorder="1" applyAlignment="1">
      <alignment wrapText="1"/>
    </xf>
    <xf numFmtId="164" fontId="3" fillId="0" borderId="0" xfId="7" applyNumberFormat="1" applyFont="1" applyAlignment="1">
      <alignment horizontal="center"/>
    </xf>
    <xf numFmtId="164" fontId="3" fillId="0" borderId="2" xfId="1" applyNumberFormat="1" applyFont="1" applyFill="1" applyBorder="1" applyAlignment="1">
      <alignment horizontal="center" wrapText="1"/>
    </xf>
    <xf numFmtId="164" fontId="4" fillId="0" borderId="2" xfId="1" applyNumberFormat="1" applyFont="1" applyFill="1" applyBorder="1" applyAlignment="1">
      <alignment horizontal="center" wrapText="1"/>
    </xf>
    <xf numFmtId="164" fontId="7" fillId="0" borderId="0" xfId="7" applyNumberFormat="1" applyFont="1" applyFill="1" applyAlignment="1">
      <alignment horizontal="center"/>
    </xf>
    <xf numFmtId="164" fontId="4" fillId="0" borderId="0" xfId="7" applyNumberFormat="1" applyFont="1" applyBorder="1" applyAlignment="1">
      <alignment horizontal="center" vertical="center"/>
    </xf>
    <xf numFmtId="164" fontId="3" fillId="0" borderId="2" xfId="1" applyNumberFormat="1" applyFont="1" applyBorder="1"/>
    <xf numFmtId="14" fontId="10" fillId="0" borderId="0" xfId="5" applyNumberFormat="1" applyFont="1" applyFill="1" applyBorder="1"/>
    <xf numFmtId="164" fontId="10" fillId="0" borderId="0" xfId="5" applyNumberFormat="1" applyFont="1" applyFill="1" applyBorder="1"/>
    <xf numFmtId="164" fontId="4" fillId="0" borderId="2" xfId="11" quotePrefix="1" applyNumberFormat="1" applyFont="1" applyBorder="1"/>
    <xf numFmtId="0" fontId="12" fillId="0" borderId="0" xfId="5" applyFont="1" applyFill="1" applyBorder="1" applyAlignment="1">
      <alignment wrapText="1"/>
    </xf>
    <xf numFmtId="0" fontId="14" fillId="0" borderId="0" xfId="0" applyFont="1"/>
    <xf numFmtId="0" fontId="14" fillId="0" borderId="0" xfId="0" applyFont="1" applyAlignment="1">
      <alignment horizontal="center"/>
    </xf>
    <xf numFmtId="43" fontId="14" fillId="0" borderId="2" xfId="1" applyFont="1" applyBorder="1"/>
    <xf numFmtId="43" fontId="14" fillId="0" borderId="2" xfId="1" applyFont="1" applyFill="1" applyBorder="1"/>
    <xf numFmtId="166" fontId="14" fillId="0" borderId="2" xfId="2" applyNumberFormat="1" applyFont="1" applyBorder="1"/>
    <xf numFmtId="164" fontId="14" fillId="0" borderId="2" xfId="1" applyNumberFormat="1" applyFont="1" applyBorder="1"/>
    <xf numFmtId="0" fontId="14" fillId="0" borderId="7" xfId="0" applyFont="1" applyBorder="1"/>
    <xf numFmtId="164" fontId="4" fillId="0" borderId="3" xfId="8" applyNumberFormat="1" applyFont="1" applyBorder="1" applyAlignment="1">
      <alignment wrapText="1"/>
    </xf>
    <xf numFmtId="164" fontId="3" fillId="0" borderId="2" xfId="13" applyNumberFormat="1" applyFont="1" applyFill="1" applyBorder="1"/>
    <xf numFmtId="164" fontId="3" fillId="0" borderId="2" xfId="8" applyNumberFormat="1" applyFont="1" applyFill="1" applyBorder="1" applyAlignment="1">
      <alignment wrapText="1"/>
    </xf>
    <xf numFmtId="164" fontId="4" fillId="0" borderId="5" xfId="7" applyNumberFormat="1" applyFont="1" applyFill="1" applyBorder="1" applyAlignment="1">
      <alignment horizontal="center" vertical="center" wrapText="1"/>
    </xf>
    <xf numFmtId="44" fontId="14" fillId="0" borderId="2" xfId="2" applyFont="1" applyFill="1" applyBorder="1"/>
    <xf numFmtId="164" fontId="3" fillId="0" borderId="0" xfId="0" applyNumberFormat="1" applyFont="1"/>
    <xf numFmtId="10" fontId="3" fillId="0" borderId="0" xfId="6" applyNumberFormat="1" applyFont="1" applyFill="1" applyBorder="1"/>
    <xf numFmtId="10" fontId="3" fillId="0" borderId="0" xfId="3" applyNumberFormat="1" applyFont="1" applyFill="1" applyBorder="1"/>
    <xf numFmtId="164" fontId="3" fillId="0" borderId="0" xfId="6" applyNumberFormat="1" applyFont="1" applyFill="1" applyBorder="1"/>
    <xf numFmtId="164" fontId="3" fillId="0" borderId="0" xfId="1" applyNumberFormat="1" applyFont="1" applyFill="1" applyBorder="1"/>
    <xf numFmtId="164" fontId="3" fillId="0" borderId="0" xfId="7" applyNumberFormat="1" applyFont="1" applyFill="1" applyBorder="1" applyAlignment="1">
      <alignment wrapText="1"/>
    </xf>
    <xf numFmtId="164" fontId="3" fillId="0" borderId="0" xfId="7" applyNumberFormat="1" applyFont="1" applyFill="1" applyBorder="1" applyAlignment="1">
      <alignment horizontal="center" wrapText="1"/>
    </xf>
    <xf numFmtId="164" fontId="3" fillId="0" borderId="0" xfId="7" applyNumberFormat="1" applyFont="1" applyBorder="1"/>
    <xf numFmtId="165" fontId="3" fillId="0" borderId="0" xfId="3" applyNumberFormat="1" applyFont="1" applyFill="1" applyBorder="1"/>
    <xf numFmtId="0" fontId="8" fillId="0" borderId="0" xfId="0" applyFont="1" applyAlignment="1">
      <alignment horizontal="right"/>
    </xf>
    <xf numFmtId="164" fontId="3" fillId="0" borderId="0" xfId="0" applyNumberFormat="1" applyFont="1" applyAlignment="1">
      <alignment horizontal="center"/>
    </xf>
    <xf numFmtId="10" fontId="3" fillId="0" borderId="0" xfId="6" applyNumberFormat="1" applyFont="1" applyBorder="1"/>
    <xf numFmtId="164" fontId="3" fillId="0" borderId="0" xfId="7" applyNumberFormat="1" applyFont="1" applyBorder="1" applyAlignment="1">
      <alignment horizontal="center"/>
    </xf>
    <xf numFmtId="164" fontId="3" fillId="0" borderId="0" xfId="0" applyNumberFormat="1" applyFont="1" applyAlignment="1">
      <alignment wrapText="1"/>
    </xf>
    <xf numFmtId="165" fontId="3" fillId="0" borderId="0" xfId="3" applyNumberFormat="1" applyFont="1" applyBorder="1"/>
    <xf numFmtId="10" fontId="3" fillId="0" borderId="0" xfId="6" applyNumberFormat="1" applyFont="1" applyBorder="1" applyAlignment="1">
      <alignment wrapText="1"/>
    </xf>
    <xf numFmtId="164" fontId="3" fillId="0" borderId="0" xfId="7" applyNumberFormat="1" applyFont="1" applyBorder="1" applyAlignment="1">
      <alignment wrapText="1"/>
    </xf>
    <xf numFmtId="164" fontId="3" fillId="0" borderId="0" xfId="7" applyNumberFormat="1" applyFont="1" applyBorder="1" applyAlignment="1">
      <alignment horizontal="center" wrapText="1"/>
    </xf>
    <xf numFmtId="165" fontId="3" fillId="0" borderId="0" xfId="3" applyNumberFormat="1" applyFont="1" applyBorder="1" applyAlignment="1">
      <alignment wrapText="1"/>
    </xf>
    <xf numFmtId="164" fontId="10" fillId="0" borderId="0" xfId="11" applyNumberFormat="1" applyFont="1" applyFill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/>
    </xf>
    <xf numFmtId="164" fontId="3" fillId="0" borderId="0" xfId="0" applyNumberFormat="1" applyFont="1" applyAlignment="1">
      <alignment horizontal="centerContinuous"/>
    </xf>
    <xf numFmtId="0" fontId="3" fillId="0" borderId="0" xfId="5" applyFont="1" applyFill="1" applyBorder="1" applyAlignment="1">
      <alignment horizontal="center"/>
    </xf>
    <xf numFmtId="164" fontId="4" fillId="0" borderId="4" xfId="8" applyNumberFormat="1" applyFont="1" applyFill="1" applyBorder="1" applyAlignment="1">
      <alignment horizontal="center" vertical="center" wrapText="1"/>
    </xf>
    <xf numFmtId="10" fontId="4" fillId="0" borderId="4" xfId="6" applyNumberFormat="1" applyFont="1" applyFill="1" applyBorder="1" applyAlignment="1">
      <alignment horizontal="center" vertical="center" wrapText="1"/>
    </xf>
    <xf numFmtId="164" fontId="4" fillId="0" borderId="5" xfId="8" applyNumberFormat="1" applyFont="1" applyFill="1" applyBorder="1" applyAlignment="1">
      <alignment horizontal="center" vertical="center" wrapText="1"/>
    </xf>
    <xf numFmtId="164" fontId="4" fillId="0" borderId="4" xfId="7" applyNumberFormat="1" applyFont="1" applyFill="1" applyBorder="1" applyAlignment="1">
      <alignment horizontal="center" vertical="center" wrapText="1"/>
    </xf>
    <xf numFmtId="164" fontId="4" fillId="0" borderId="0" xfId="7" applyNumberFormat="1" applyFont="1" applyFill="1" applyBorder="1" applyAlignment="1">
      <alignment horizontal="center" vertical="center" wrapText="1"/>
    </xf>
    <xf numFmtId="164" fontId="4" fillId="0" borderId="6" xfId="8" applyNumberFormat="1" applyFont="1" applyFill="1" applyBorder="1" applyAlignment="1">
      <alignment horizontal="right" vertical="center" wrapText="1"/>
    </xf>
    <xf numFmtId="164" fontId="4" fillId="0" borderId="6" xfId="8" applyNumberFormat="1" applyFont="1" applyFill="1" applyBorder="1" applyAlignment="1">
      <alignment horizontal="center" vertical="center" wrapText="1"/>
    </xf>
    <xf numFmtId="164" fontId="4" fillId="0" borderId="6" xfId="8" applyNumberFormat="1" applyFont="1" applyFill="1" applyBorder="1" applyAlignment="1">
      <alignment horizontal="centerContinuous" vertical="center" wrapText="1"/>
    </xf>
    <xf numFmtId="14" fontId="4" fillId="0" borderId="6" xfId="5" applyNumberFormat="1" applyFont="1" applyFill="1" applyBorder="1" applyAlignment="1">
      <alignment horizontal="centerContinuous" vertical="center"/>
    </xf>
    <xf numFmtId="164" fontId="3" fillId="0" borderId="6" xfId="8" applyNumberFormat="1" applyFont="1" applyFill="1" applyBorder="1" applyAlignment="1">
      <alignment horizontal="centerContinuous" vertical="center" wrapText="1"/>
    </xf>
    <xf numFmtId="164" fontId="4" fillId="0" borderId="6" xfId="8" applyNumberFormat="1" applyFont="1" applyFill="1" applyBorder="1" applyAlignment="1">
      <alignment horizontal="center" wrapText="1"/>
    </xf>
    <xf numFmtId="164" fontId="4" fillId="0" borderId="6" xfId="7" applyNumberFormat="1" applyFont="1" applyFill="1" applyBorder="1" applyAlignment="1">
      <alignment horizontal="centerContinuous" vertical="center" wrapText="1"/>
    </xf>
    <xf numFmtId="0" fontId="6" fillId="0" borderId="6" xfId="9" applyFont="1" applyFill="1" applyBorder="1" applyAlignment="1">
      <alignment horizontal="center" vertical="center" textRotation="90" wrapText="1"/>
    </xf>
    <xf numFmtId="164" fontId="4" fillId="0" borderId="6" xfId="7" applyNumberFormat="1" applyFont="1" applyFill="1" applyBorder="1" applyAlignment="1">
      <alignment horizontal="center" vertical="center" wrapText="1"/>
    </xf>
    <xf numFmtId="0" fontId="4" fillId="0" borderId="6" xfId="9" applyFont="1" applyFill="1" applyBorder="1" applyAlignment="1">
      <alignment horizontal="centerContinuous" vertical="center" wrapText="1"/>
    </xf>
    <xf numFmtId="0" fontId="6" fillId="0" borderId="6" xfId="9" applyFont="1" applyFill="1" applyBorder="1" applyAlignment="1">
      <alignment horizontal="centerContinuous" vertical="center" wrapText="1"/>
    </xf>
    <xf numFmtId="164" fontId="4" fillId="0" borderId="6" xfId="7" applyNumberFormat="1" applyFont="1" applyFill="1" applyBorder="1" applyAlignment="1">
      <alignment horizontal="center" wrapText="1"/>
    </xf>
    <xf numFmtId="166" fontId="3" fillId="0" borderId="0" xfId="2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11" applyNumberFormat="1" applyFont="1" applyFill="1" applyBorder="1" applyAlignment="1">
      <alignment horizontal="centerContinuous"/>
    </xf>
    <xf numFmtId="164" fontId="3" fillId="0" borderId="0" xfId="11" applyNumberFormat="1" applyFont="1" applyFill="1" applyBorder="1" applyAlignment="1">
      <alignment horizontal="centerContinuous"/>
    </xf>
    <xf numFmtId="164" fontId="10" fillId="0" borderId="0" xfId="11" applyNumberFormat="1" applyFont="1" applyFill="1" applyBorder="1" applyAlignment="1">
      <alignment horizontal="centerContinuous"/>
    </xf>
    <xf numFmtId="0" fontId="10" fillId="0" borderId="0" xfId="10" applyFont="1" applyAlignment="1">
      <alignment horizontal="right"/>
    </xf>
    <xf numFmtId="0" fontId="15" fillId="0" borderId="0" xfId="0" applyFont="1" applyAlignment="1">
      <alignment horizontal="center"/>
    </xf>
    <xf numFmtId="164" fontId="4" fillId="0" borderId="6" xfId="11" applyNumberFormat="1" applyFont="1" applyFill="1" applyBorder="1" applyAlignment="1">
      <alignment horizontal="centerContinuous" vertical="center" wrapText="1"/>
    </xf>
    <xf numFmtId="164" fontId="11" fillId="0" borderId="6" xfId="11" applyNumberFormat="1" applyFont="1" applyFill="1" applyBorder="1" applyAlignment="1">
      <alignment horizontal="centerContinuous" wrapText="1"/>
    </xf>
    <xf numFmtId="0" fontId="4" fillId="0" borderId="6" xfId="10" applyFont="1" applyBorder="1" applyAlignment="1">
      <alignment horizontal="centerContinuous" vertical="center"/>
    </xf>
    <xf numFmtId="0" fontId="13" fillId="0" borderId="0" xfId="0" applyFont="1"/>
    <xf numFmtId="0" fontId="18" fillId="0" borderId="0" xfId="0" applyFont="1" applyAlignment="1">
      <alignment vertical="center"/>
    </xf>
    <xf numFmtId="166" fontId="3" fillId="0" borderId="0" xfId="2" applyNumberFormat="1" applyFont="1" applyFill="1" applyBorder="1"/>
    <xf numFmtId="0" fontId="15" fillId="0" borderId="0" xfId="0" applyFont="1" applyAlignment="1">
      <alignment horizontal="centerContinuous" vertical="center"/>
    </xf>
    <xf numFmtId="43" fontId="14" fillId="0" borderId="11" xfId="1" applyFont="1" applyFill="1" applyBorder="1"/>
    <xf numFmtId="43" fontId="14" fillId="0" borderId="12" xfId="1" applyFont="1" applyFill="1" applyBorder="1"/>
    <xf numFmtId="43" fontId="14" fillId="0" borderId="13" xfId="1" applyFont="1" applyBorder="1"/>
    <xf numFmtId="43" fontId="14" fillId="0" borderId="14" xfId="1" applyFont="1" applyBorder="1"/>
    <xf numFmtId="43" fontId="14" fillId="0" borderId="15" xfId="1" applyFont="1" applyBorder="1"/>
    <xf numFmtId="43" fontId="14" fillId="0" borderId="11" xfId="1" applyFont="1" applyBorder="1"/>
    <xf numFmtId="43" fontId="14" fillId="0" borderId="12" xfId="1" applyFont="1" applyBorder="1"/>
    <xf numFmtId="44" fontId="14" fillId="0" borderId="11" xfId="2" applyFont="1" applyFill="1" applyBorder="1"/>
    <xf numFmtId="44" fontId="14" fillId="0" borderId="12" xfId="2" applyFont="1" applyFill="1" applyBorder="1"/>
    <xf numFmtId="166" fontId="14" fillId="0" borderId="11" xfId="2" applyNumberFormat="1" applyFont="1" applyBorder="1"/>
    <xf numFmtId="166" fontId="15" fillId="0" borderId="12" xfId="2" applyNumberFormat="1" applyFont="1" applyBorder="1"/>
    <xf numFmtId="164" fontId="14" fillId="0" borderId="11" xfId="1" applyNumberFormat="1" applyFont="1" applyBorder="1"/>
    <xf numFmtId="164" fontId="15" fillId="0" borderId="12" xfId="1" applyNumberFormat="1" applyFont="1" applyBorder="1"/>
    <xf numFmtId="166" fontId="14" fillId="0" borderId="13" xfId="2" applyNumberFormat="1" applyFont="1" applyBorder="1"/>
    <xf numFmtId="166" fontId="14" fillId="0" borderId="14" xfId="2" applyNumberFormat="1" applyFont="1" applyBorder="1"/>
    <xf numFmtId="166" fontId="15" fillId="0" borderId="15" xfId="2" applyNumberFormat="1" applyFont="1" applyBorder="1"/>
    <xf numFmtId="169" fontId="4" fillId="0" borderId="0" xfId="2" applyNumberFormat="1" applyFont="1" applyFill="1" applyBorder="1" applyAlignment="1">
      <alignment horizontal="center"/>
    </xf>
    <xf numFmtId="10" fontId="3" fillId="0" borderId="0" xfId="5" applyNumberFormat="1" applyFont="1" applyFill="1" applyBorder="1" applyAlignment="1">
      <alignment horizontal="center"/>
    </xf>
    <xf numFmtId="14" fontId="19" fillId="0" borderId="0" xfId="14" applyNumberFormat="1" applyFont="1" applyFill="1" applyBorder="1"/>
    <xf numFmtId="0" fontId="4" fillId="0" borderId="0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10" fontId="4" fillId="0" borderId="0" xfId="6" applyNumberFormat="1" applyFont="1" applyFill="1" applyBorder="1"/>
    <xf numFmtId="164" fontId="4" fillId="0" borderId="0" xfId="7" applyNumberFormat="1" applyFont="1" applyBorder="1" applyAlignment="1">
      <alignment horizontal="center" wrapText="1"/>
    </xf>
    <xf numFmtId="170" fontId="4" fillId="0" borderId="0" xfId="3" applyNumberFormat="1" applyFont="1" applyFill="1" applyBorder="1"/>
    <xf numFmtId="0" fontId="20" fillId="0" borderId="0" xfId="4" applyFont="1" applyFill="1" applyBorder="1"/>
    <xf numFmtId="165" fontId="16" fillId="0" borderId="4" xfId="3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</cellXfs>
  <cellStyles count="15">
    <cellStyle name="Accent1 2" xfId="9" xr:uid="{2A18A13D-CB86-4BA2-A77F-977DAC47CB2D}"/>
    <cellStyle name="Comma" xfId="1" builtinId="3"/>
    <cellStyle name="Comma 11" xfId="7" xr:uid="{076ED363-9139-4CB9-A1FF-958FA38AABA4}"/>
    <cellStyle name="Comma 2 2 2" xfId="8" xr:uid="{4D71FC08-5E8F-423C-8733-6F65079AC190}"/>
    <cellStyle name="Comma 3" xfId="13" xr:uid="{2A53886D-D6E4-4C80-8258-2FBEFCC45502}"/>
    <cellStyle name="Comma 8" xfId="11" xr:uid="{721409E8-4840-4885-BF78-1ED68503BB56}"/>
    <cellStyle name="Currency" xfId="2" builtinId="4"/>
    <cellStyle name="Hyperlink" xfId="14" builtinId="8"/>
    <cellStyle name="Hyperlink 2" xfId="12" xr:uid="{8C642C4A-6110-4C59-A9D1-354DFEF65A4D}"/>
    <cellStyle name="Normal" xfId="0" builtinId="0"/>
    <cellStyle name="Normal 15" xfId="10" xr:uid="{E58B2C7E-4C20-411D-82A9-752F4C9582F5}"/>
    <cellStyle name="Note" xfId="4" builtinId="10"/>
    <cellStyle name="Note 2" xfId="5" xr:uid="{82B4D9EB-9851-4C24-B8EA-624917A12AE7}"/>
    <cellStyle name="Percent" xfId="3" builtinId="5"/>
    <cellStyle name="Percent 2" xfId="6" xr:uid="{6F606B22-D0B8-4F38-9AE6-3E255985E5EB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ccco.edu/-/media/CCCCO-Website/docs/scff/scffgrowthformulaexplained41626v2a11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0E161-6085-4D60-B3C3-F41772FA4B02}">
  <sheetPr>
    <pageSetUpPr fitToPage="1"/>
  </sheetPr>
  <dimension ref="A1:BS199"/>
  <sheetViews>
    <sheetView tabSelected="1" zoomScale="90" zoomScaleNormal="90" workbookViewId="0">
      <pane xSplit="1" ySplit="10" topLeftCell="B77" activePane="bottomRight" state="frozen"/>
      <selection pane="topRight" activeCell="B1" sqref="B1"/>
      <selection pane="bottomLeft" activeCell="A11" sqref="A11"/>
      <selection pane="bottomRight" activeCell="A90" sqref="A90"/>
    </sheetView>
  </sheetViews>
  <sheetFormatPr defaultRowHeight="12.75" x14ac:dyDescent="0.2"/>
  <cols>
    <col min="1" max="1" width="34.7109375" style="1" customWidth="1"/>
    <col min="2" max="2" width="16" style="1" bestFit="1" customWidth="1"/>
    <col min="3" max="3" width="12.140625" style="44" bestFit="1" customWidth="1"/>
    <col min="4" max="4" width="13.140625" style="44" bestFit="1" customWidth="1"/>
    <col min="5" max="5" width="12.42578125" style="44" bestFit="1" customWidth="1"/>
    <col min="6" max="6" width="9.85546875" style="1" bestFit="1" customWidth="1"/>
    <col min="7" max="7" width="12.7109375" style="1" bestFit="1" customWidth="1"/>
    <col min="8" max="8" width="12" style="1" customWidth="1"/>
    <col min="9" max="9" width="12.7109375" style="42" bestFit="1" customWidth="1"/>
    <col min="10" max="10" width="14" style="42" bestFit="1" customWidth="1"/>
    <col min="11" max="12" width="9.85546875" style="1" bestFit="1" customWidth="1"/>
    <col min="13" max="14" width="14.140625" style="1" bestFit="1" customWidth="1"/>
    <col min="15" max="15" width="15.140625" style="1" bestFit="1" customWidth="1"/>
    <col min="16" max="17" width="15.85546875" style="1" customWidth="1"/>
    <col min="18" max="18" width="15" style="1" bestFit="1" customWidth="1"/>
    <col min="19" max="19" width="15.5703125" style="1" bestFit="1" customWidth="1"/>
    <col min="20" max="20" width="21.140625" style="1" bestFit="1" customWidth="1"/>
    <col min="21" max="21" width="8.5703125" style="1" bestFit="1" customWidth="1"/>
    <col min="22" max="22" width="8.5703125" style="4" bestFit="1" customWidth="1"/>
    <col min="23" max="23" width="10.42578125" style="1" bestFit="1" customWidth="1"/>
    <col min="24" max="24" width="7.42578125" style="1" bestFit="1" customWidth="1"/>
    <col min="25" max="26" width="14.5703125" style="5" bestFit="1" customWidth="1"/>
    <col min="27" max="27" width="13" style="5" bestFit="1" customWidth="1"/>
    <col min="28" max="28" width="14.140625" style="5" bestFit="1" customWidth="1"/>
    <col min="29" max="29" width="13" style="4" bestFit="1" customWidth="1"/>
    <col min="30" max="30" width="14.140625" style="4" bestFit="1" customWidth="1"/>
    <col min="31" max="31" width="12" style="4" bestFit="1" customWidth="1"/>
    <col min="32" max="32" width="13" style="5" bestFit="1" customWidth="1"/>
    <col min="33" max="33" width="19.42578125" style="5" bestFit="1" customWidth="1"/>
    <col min="34" max="34" width="14.140625" style="5" bestFit="1" customWidth="1"/>
    <col min="35" max="35" width="14.28515625" style="5" bestFit="1" customWidth="1"/>
    <col min="36" max="36" width="15" style="5" bestFit="1" customWidth="1"/>
    <col min="37" max="37" width="13" style="5" bestFit="1" customWidth="1"/>
    <col min="38" max="38" width="18.5703125" style="5" bestFit="1" customWidth="1"/>
    <col min="39" max="39" width="18" style="5" bestFit="1" customWidth="1"/>
    <col min="40" max="40" width="13" style="5" bestFit="1" customWidth="1"/>
    <col min="41" max="41" width="16.7109375" style="5" bestFit="1" customWidth="1"/>
    <col min="42" max="42" width="6.7109375" style="50" customWidth="1"/>
    <col min="43" max="43" width="14.28515625" style="5" bestFit="1" customWidth="1"/>
    <col min="44" max="45" width="13" style="5" bestFit="1" customWidth="1"/>
    <col min="46" max="46" width="22.42578125" style="5" bestFit="1" customWidth="1"/>
    <col min="47" max="47" width="14.85546875" style="6" bestFit="1" customWidth="1"/>
    <col min="48" max="48" width="2.7109375" style="1" customWidth="1"/>
    <col min="49" max="49" width="12.140625" style="60" bestFit="1" customWidth="1"/>
    <col min="50" max="50" width="12.7109375" style="60" bestFit="1" customWidth="1"/>
    <col min="51" max="53" width="11.140625" style="60" customWidth="1"/>
    <col min="54" max="54" width="13.85546875" style="60" bestFit="1" customWidth="1"/>
    <col min="55" max="55" width="12.140625" style="60" bestFit="1" customWidth="1"/>
    <col min="56" max="56" width="12.7109375" style="60" bestFit="1" customWidth="1"/>
    <col min="57" max="57" width="10" style="60" bestFit="1" customWidth="1"/>
    <col min="58" max="58" width="8.42578125" style="60" bestFit="1" customWidth="1"/>
    <col min="59" max="59" width="9.85546875" style="60" bestFit="1" customWidth="1"/>
    <col min="60" max="60" width="14.140625" style="60" bestFit="1" customWidth="1"/>
    <col min="61" max="61" width="11.7109375" style="60" bestFit="1" customWidth="1"/>
    <col min="62" max="62" width="12.7109375" style="60" bestFit="1" customWidth="1"/>
    <col min="63" max="65" width="11.140625" style="60" customWidth="1"/>
    <col min="66" max="66" width="14.85546875" style="60" customWidth="1"/>
    <col min="67" max="67" width="12.7109375" style="60" bestFit="1" customWidth="1"/>
    <col min="68" max="68" width="13.85546875" style="60" bestFit="1" customWidth="1"/>
    <col min="69" max="70" width="12.140625" style="60" bestFit="1" customWidth="1"/>
    <col min="71" max="71" width="15.5703125" style="60" bestFit="1" customWidth="1"/>
    <col min="72" max="243" width="9.140625" style="1"/>
    <col min="244" max="244" width="21" style="1" bestFit="1" customWidth="1"/>
    <col min="245" max="250" width="15.42578125" style="1" customWidth="1"/>
    <col min="251" max="251" width="14.85546875" style="1" customWidth="1"/>
    <col min="252" max="255" width="15" style="1" customWidth="1"/>
    <col min="256" max="256" width="11.7109375" style="1" bestFit="1" customWidth="1"/>
    <col min="257" max="257" width="16.7109375" style="1" customWidth="1"/>
    <col min="258" max="259" width="14.7109375" style="1" customWidth="1"/>
    <col min="260" max="260" width="14.85546875" style="1" customWidth="1"/>
    <col min="261" max="261" width="2.28515625" style="1" customWidth="1"/>
    <col min="262" max="262" width="11.140625" style="1" customWidth="1"/>
    <col min="263" max="263" width="12.85546875" style="1" customWidth="1"/>
    <col min="264" max="264" width="11.7109375" style="1" customWidth="1"/>
    <col min="265" max="265" width="8.85546875" style="1" customWidth="1"/>
    <col min="266" max="266" width="11.140625" style="1" customWidth="1"/>
    <col min="267" max="267" width="1.85546875" style="1" customWidth="1"/>
    <col min="268" max="268" width="12.42578125" style="1" customWidth="1"/>
    <col min="269" max="269" width="12.5703125" style="1" customWidth="1"/>
    <col min="270" max="270" width="1.85546875" style="1" customWidth="1"/>
    <col min="271" max="271" width="8.28515625" style="1" customWidth="1"/>
    <col min="272" max="272" width="9.140625" style="1" customWidth="1"/>
    <col min="273" max="273" width="10.7109375" style="1" customWidth="1"/>
    <col min="274" max="274" width="8.85546875" style="1" customWidth="1"/>
    <col min="275" max="275" width="1.42578125" style="1" customWidth="1"/>
    <col min="276" max="276" width="11.85546875" style="1" customWidth="1"/>
    <col min="277" max="277" width="12.140625" style="1" customWidth="1"/>
    <col min="278" max="278" width="13.7109375" style="1" customWidth="1"/>
    <col min="279" max="279" width="12.85546875" style="1" customWidth="1"/>
    <col min="280" max="280" width="1.42578125" style="1" customWidth="1"/>
    <col min="281" max="281" width="8.140625" style="1" customWidth="1"/>
    <col min="282" max="282" width="11.140625" style="1" customWidth="1"/>
    <col min="283" max="283" width="10.42578125" style="1" customWidth="1"/>
    <col min="284" max="284" width="15.42578125" style="1" customWidth="1"/>
    <col min="285" max="285" width="1.42578125" style="1" customWidth="1"/>
    <col min="286" max="286" width="14.42578125" style="1" customWidth="1"/>
    <col min="287" max="287" width="1.42578125" style="1" customWidth="1"/>
    <col min="288" max="290" width="0" style="1" hidden="1" customWidth="1"/>
    <col min="291" max="291" width="11.7109375" style="1" customWidth="1"/>
    <col min="292" max="292" width="14.42578125" style="1" customWidth="1"/>
    <col min="293" max="293" width="12.7109375" style="1" customWidth="1"/>
    <col min="294" max="294" width="0" style="1" hidden="1" customWidth="1"/>
    <col min="295" max="295" width="13" style="1" customWidth="1"/>
    <col min="296" max="296" width="8.28515625" style="1" customWidth="1"/>
    <col min="297" max="298" width="15" style="1" customWidth="1"/>
    <col min="299" max="299" width="13" style="1" customWidth="1"/>
    <col min="300" max="300" width="13.5703125" style="1" customWidth="1"/>
    <col min="301" max="301" width="14.140625" style="1" customWidth="1"/>
    <col min="302" max="302" width="13.140625" style="1" customWidth="1"/>
    <col min="303" max="303" width="14" style="1" customWidth="1"/>
    <col min="304" max="304" width="12.85546875" style="1" customWidth="1"/>
    <col min="305" max="305" width="12.42578125" style="1" customWidth="1"/>
    <col min="306" max="306" width="12.85546875" style="1" customWidth="1"/>
    <col min="307" max="307" width="13.28515625" style="1" customWidth="1"/>
    <col min="308" max="308" width="14" style="1" customWidth="1"/>
    <col min="309" max="309" width="9.140625" style="1" customWidth="1"/>
    <col min="310" max="310" width="14.5703125" style="1" customWidth="1"/>
    <col min="311" max="499" width="9.140625" style="1"/>
    <col min="500" max="500" width="21" style="1" bestFit="1" customWidth="1"/>
    <col min="501" max="506" width="15.42578125" style="1" customWidth="1"/>
    <col min="507" max="507" width="14.85546875" style="1" customWidth="1"/>
    <col min="508" max="511" width="15" style="1" customWidth="1"/>
    <col min="512" max="512" width="11.7109375" style="1" bestFit="1" customWidth="1"/>
    <col min="513" max="513" width="16.7109375" style="1" customWidth="1"/>
    <col min="514" max="515" width="14.7109375" style="1" customWidth="1"/>
    <col min="516" max="516" width="14.85546875" style="1" customWidth="1"/>
    <col min="517" max="517" width="2.28515625" style="1" customWidth="1"/>
    <col min="518" max="518" width="11.140625" style="1" customWidth="1"/>
    <col min="519" max="519" width="12.85546875" style="1" customWidth="1"/>
    <col min="520" max="520" width="11.7109375" style="1" customWidth="1"/>
    <col min="521" max="521" width="8.85546875" style="1" customWidth="1"/>
    <col min="522" max="522" width="11.140625" style="1" customWidth="1"/>
    <col min="523" max="523" width="1.85546875" style="1" customWidth="1"/>
    <col min="524" max="524" width="12.42578125" style="1" customWidth="1"/>
    <col min="525" max="525" width="12.5703125" style="1" customWidth="1"/>
    <col min="526" max="526" width="1.85546875" style="1" customWidth="1"/>
    <col min="527" max="527" width="8.28515625" style="1" customWidth="1"/>
    <col min="528" max="528" width="9.140625" style="1" customWidth="1"/>
    <col min="529" max="529" width="10.7109375" style="1" customWidth="1"/>
    <col min="530" max="530" width="8.85546875" style="1" customWidth="1"/>
    <col min="531" max="531" width="1.42578125" style="1" customWidth="1"/>
    <col min="532" max="532" width="11.85546875" style="1" customWidth="1"/>
    <col min="533" max="533" width="12.140625" style="1" customWidth="1"/>
    <col min="534" max="534" width="13.7109375" style="1" customWidth="1"/>
    <col min="535" max="535" width="12.85546875" style="1" customWidth="1"/>
    <col min="536" max="536" width="1.42578125" style="1" customWidth="1"/>
    <col min="537" max="537" width="8.140625" style="1" customWidth="1"/>
    <col min="538" max="538" width="11.140625" style="1" customWidth="1"/>
    <col min="539" max="539" width="10.42578125" style="1" customWidth="1"/>
    <col min="540" max="540" width="15.42578125" style="1" customWidth="1"/>
    <col min="541" max="541" width="1.42578125" style="1" customWidth="1"/>
    <col min="542" max="542" width="14.42578125" style="1" customWidth="1"/>
    <col min="543" max="543" width="1.42578125" style="1" customWidth="1"/>
    <col min="544" max="546" width="0" style="1" hidden="1" customWidth="1"/>
    <col min="547" max="547" width="11.7109375" style="1" customWidth="1"/>
    <col min="548" max="548" width="14.42578125" style="1" customWidth="1"/>
    <col min="549" max="549" width="12.7109375" style="1" customWidth="1"/>
    <col min="550" max="550" width="0" style="1" hidden="1" customWidth="1"/>
    <col min="551" max="551" width="13" style="1" customWidth="1"/>
    <col min="552" max="552" width="8.28515625" style="1" customWidth="1"/>
    <col min="553" max="554" width="15" style="1" customWidth="1"/>
    <col min="555" max="555" width="13" style="1" customWidth="1"/>
    <col min="556" max="556" width="13.5703125" style="1" customWidth="1"/>
    <col min="557" max="557" width="14.140625" style="1" customWidth="1"/>
    <col min="558" max="558" width="13.140625" style="1" customWidth="1"/>
    <col min="559" max="559" width="14" style="1" customWidth="1"/>
    <col min="560" max="560" width="12.85546875" style="1" customWidth="1"/>
    <col min="561" max="561" width="12.42578125" style="1" customWidth="1"/>
    <col min="562" max="562" width="12.85546875" style="1" customWidth="1"/>
    <col min="563" max="563" width="13.28515625" style="1" customWidth="1"/>
    <col min="564" max="564" width="14" style="1" customWidth="1"/>
    <col min="565" max="565" width="9.140625" style="1" customWidth="1"/>
    <col min="566" max="566" width="14.5703125" style="1" customWidth="1"/>
    <col min="567" max="755" width="9.140625" style="1"/>
    <col min="756" max="756" width="21" style="1" bestFit="1" customWidth="1"/>
    <col min="757" max="762" width="15.42578125" style="1" customWidth="1"/>
    <col min="763" max="763" width="14.85546875" style="1" customWidth="1"/>
    <col min="764" max="767" width="15" style="1" customWidth="1"/>
    <col min="768" max="768" width="11.7109375" style="1" bestFit="1" customWidth="1"/>
    <col min="769" max="769" width="16.7109375" style="1" customWidth="1"/>
    <col min="770" max="771" width="14.7109375" style="1" customWidth="1"/>
    <col min="772" max="772" width="14.85546875" style="1" customWidth="1"/>
    <col min="773" max="773" width="2.28515625" style="1" customWidth="1"/>
    <col min="774" max="774" width="11.140625" style="1" customWidth="1"/>
    <col min="775" max="775" width="12.85546875" style="1" customWidth="1"/>
    <col min="776" max="776" width="11.7109375" style="1" customWidth="1"/>
    <col min="777" max="777" width="8.85546875" style="1" customWidth="1"/>
    <col min="778" max="778" width="11.140625" style="1" customWidth="1"/>
    <col min="779" max="779" width="1.85546875" style="1" customWidth="1"/>
    <col min="780" max="780" width="12.42578125" style="1" customWidth="1"/>
    <col min="781" max="781" width="12.5703125" style="1" customWidth="1"/>
    <col min="782" max="782" width="1.85546875" style="1" customWidth="1"/>
    <col min="783" max="783" width="8.28515625" style="1" customWidth="1"/>
    <col min="784" max="784" width="9.140625" style="1" customWidth="1"/>
    <col min="785" max="785" width="10.7109375" style="1" customWidth="1"/>
    <col min="786" max="786" width="8.85546875" style="1" customWidth="1"/>
    <col min="787" max="787" width="1.42578125" style="1" customWidth="1"/>
    <col min="788" max="788" width="11.85546875" style="1" customWidth="1"/>
    <col min="789" max="789" width="12.140625" style="1" customWidth="1"/>
    <col min="790" max="790" width="13.7109375" style="1" customWidth="1"/>
    <col min="791" max="791" width="12.85546875" style="1" customWidth="1"/>
    <col min="792" max="792" width="1.42578125" style="1" customWidth="1"/>
    <col min="793" max="793" width="8.140625" style="1" customWidth="1"/>
    <col min="794" max="794" width="11.140625" style="1" customWidth="1"/>
    <col min="795" max="795" width="10.42578125" style="1" customWidth="1"/>
    <col min="796" max="796" width="15.42578125" style="1" customWidth="1"/>
    <col min="797" max="797" width="1.42578125" style="1" customWidth="1"/>
    <col min="798" max="798" width="14.42578125" style="1" customWidth="1"/>
    <col min="799" max="799" width="1.42578125" style="1" customWidth="1"/>
    <col min="800" max="802" width="0" style="1" hidden="1" customWidth="1"/>
    <col min="803" max="803" width="11.7109375" style="1" customWidth="1"/>
    <col min="804" max="804" width="14.42578125" style="1" customWidth="1"/>
    <col min="805" max="805" width="12.7109375" style="1" customWidth="1"/>
    <col min="806" max="806" width="0" style="1" hidden="1" customWidth="1"/>
    <col min="807" max="807" width="13" style="1" customWidth="1"/>
    <col min="808" max="808" width="8.28515625" style="1" customWidth="1"/>
    <col min="809" max="810" width="15" style="1" customWidth="1"/>
    <col min="811" max="811" width="13" style="1" customWidth="1"/>
    <col min="812" max="812" width="13.5703125" style="1" customWidth="1"/>
    <col min="813" max="813" width="14.140625" style="1" customWidth="1"/>
    <col min="814" max="814" width="13.140625" style="1" customWidth="1"/>
    <col min="815" max="815" width="14" style="1" customWidth="1"/>
    <col min="816" max="816" width="12.85546875" style="1" customWidth="1"/>
    <col min="817" max="817" width="12.42578125" style="1" customWidth="1"/>
    <col min="818" max="818" width="12.85546875" style="1" customWidth="1"/>
    <col min="819" max="819" width="13.28515625" style="1" customWidth="1"/>
    <col min="820" max="820" width="14" style="1" customWidth="1"/>
    <col min="821" max="821" width="9.140625" style="1" customWidth="1"/>
    <col min="822" max="822" width="14.5703125" style="1" customWidth="1"/>
    <col min="823" max="1011" width="9.140625" style="1"/>
    <col min="1012" max="1012" width="21" style="1" bestFit="1" customWidth="1"/>
    <col min="1013" max="1018" width="15.42578125" style="1" customWidth="1"/>
    <col min="1019" max="1019" width="14.85546875" style="1" customWidth="1"/>
    <col min="1020" max="1023" width="15" style="1" customWidth="1"/>
    <col min="1024" max="1024" width="11.7109375" style="1" bestFit="1" customWidth="1"/>
    <col min="1025" max="1025" width="16.7109375" style="1" customWidth="1"/>
    <col min="1026" max="1027" width="14.7109375" style="1" customWidth="1"/>
    <col min="1028" max="1028" width="14.85546875" style="1" customWidth="1"/>
    <col min="1029" max="1029" width="2.28515625" style="1" customWidth="1"/>
    <col min="1030" max="1030" width="11.140625" style="1" customWidth="1"/>
    <col min="1031" max="1031" width="12.85546875" style="1" customWidth="1"/>
    <col min="1032" max="1032" width="11.7109375" style="1" customWidth="1"/>
    <col min="1033" max="1033" width="8.85546875" style="1" customWidth="1"/>
    <col min="1034" max="1034" width="11.140625" style="1" customWidth="1"/>
    <col min="1035" max="1035" width="1.85546875" style="1" customWidth="1"/>
    <col min="1036" max="1036" width="12.42578125" style="1" customWidth="1"/>
    <col min="1037" max="1037" width="12.5703125" style="1" customWidth="1"/>
    <col min="1038" max="1038" width="1.85546875" style="1" customWidth="1"/>
    <col min="1039" max="1039" width="8.28515625" style="1" customWidth="1"/>
    <col min="1040" max="1040" width="9.140625" style="1" customWidth="1"/>
    <col min="1041" max="1041" width="10.7109375" style="1" customWidth="1"/>
    <col min="1042" max="1042" width="8.85546875" style="1" customWidth="1"/>
    <col min="1043" max="1043" width="1.42578125" style="1" customWidth="1"/>
    <col min="1044" max="1044" width="11.85546875" style="1" customWidth="1"/>
    <col min="1045" max="1045" width="12.140625" style="1" customWidth="1"/>
    <col min="1046" max="1046" width="13.7109375" style="1" customWidth="1"/>
    <col min="1047" max="1047" width="12.85546875" style="1" customWidth="1"/>
    <col min="1048" max="1048" width="1.42578125" style="1" customWidth="1"/>
    <col min="1049" max="1049" width="8.140625" style="1" customWidth="1"/>
    <col min="1050" max="1050" width="11.140625" style="1" customWidth="1"/>
    <col min="1051" max="1051" width="10.42578125" style="1" customWidth="1"/>
    <col min="1052" max="1052" width="15.42578125" style="1" customWidth="1"/>
    <col min="1053" max="1053" width="1.42578125" style="1" customWidth="1"/>
    <col min="1054" max="1054" width="14.42578125" style="1" customWidth="1"/>
    <col min="1055" max="1055" width="1.42578125" style="1" customWidth="1"/>
    <col min="1056" max="1058" width="0" style="1" hidden="1" customWidth="1"/>
    <col min="1059" max="1059" width="11.7109375" style="1" customWidth="1"/>
    <col min="1060" max="1060" width="14.42578125" style="1" customWidth="1"/>
    <col min="1061" max="1061" width="12.7109375" style="1" customWidth="1"/>
    <col min="1062" max="1062" width="0" style="1" hidden="1" customWidth="1"/>
    <col min="1063" max="1063" width="13" style="1" customWidth="1"/>
    <col min="1064" max="1064" width="8.28515625" style="1" customWidth="1"/>
    <col min="1065" max="1066" width="15" style="1" customWidth="1"/>
    <col min="1067" max="1067" width="13" style="1" customWidth="1"/>
    <col min="1068" max="1068" width="13.5703125" style="1" customWidth="1"/>
    <col min="1069" max="1069" width="14.140625" style="1" customWidth="1"/>
    <col min="1070" max="1070" width="13.140625" style="1" customWidth="1"/>
    <col min="1071" max="1071" width="14" style="1" customWidth="1"/>
    <col min="1072" max="1072" width="12.85546875" style="1" customWidth="1"/>
    <col min="1073" max="1073" width="12.42578125" style="1" customWidth="1"/>
    <col min="1074" max="1074" width="12.85546875" style="1" customWidth="1"/>
    <col min="1075" max="1075" width="13.28515625" style="1" customWidth="1"/>
    <col min="1076" max="1076" width="14" style="1" customWidth="1"/>
    <col min="1077" max="1077" width="9.140625" style="1" customWidth="1"/>
    <col min="1078" max="1078" width="14.5703125" style="1" customWidth="1"/>
    <col min="1079" max="1267" width="9.140625" style="1"/>
    <col min="1268" max="1268" width="21" style="1" bestFit="1" customWidth="1"/>
    <col min="1269" max="1274" width="15.42578125" style="1" customWidth="1"/>
    <col min="1275" max="1275" width="14.85546875" style="1" customWidth="1"/>
    <col min="1276" max="1279" width="15" style="1" customWidth="1"/>
    <col min="1280" max="1280" width="11.7109375" style="1" bestFit="1" customWidth="1"/>
    <col min="1281" max="1281" width="16.7109375" style="1" customWidth="1"/>
    <col min="1282" max="1283" width="14.7109375" style="1" customWidth="1"/>
    <col min="1284" max="1284" width="14.85546875" style="1" customWidth="1"/>
    <col min="1285" max="1285" width="2.28515625" style="1" customWidth="1"/>
    <col min="1286" max="1286" width="11.140625" style="1" customWidth="1"/>
    <col min="1287" max="1287" width="12.85546875" style="1" customWidth="1"/>
    <col min="1288" max="1288" width="11.7109375" style="1" customWidth="1"/>
    <col min="1289" max="1289" width="8.85546875" style="1" customWidth="1"/>
    <col min="1290" max="1290" width="11.140625" style="1" customWidth="1"/>
    <col min="1291" max="1291" width="1.85546875" style="1" customWidth="1"/>
    <col min="1292" max="1292" width="12.42578125" style="1" customWidth="1"/>
    <col min="1293" max="1293" width="12.5703125" style="1" customWidth="1"/>
    <col min="1294" max="1294" width="1.85546875" style="1" customWidth="1"/>
    <col min="1295" max="1295" width="8.28515625" style="1" customWidth="1"/>
    <col min="1296" max="1296" width="9.140625" style="1" customWidth="1"/>
    <col min="1297" max="1297" width="10.7109375" style="1" customWidth="1"/>
    <col min="1298" max="1298" width="8.85546875" style="1" customWidth="1"/>
    <col min="1299" max="1299" width="1.42578125" style="1" customWidth="1"/>
    <col min="1300" max="1300" width="11.85546875" style="1" customWidth="1"/>
    <col min="1301" max="1301" width="12.140625" style="1" customWidth="1"/>
    <col min="1302" max="1302" width="13.7109375" style="1" customWidth="1"/>
    <col min="1303" max="1303" width="12.85546875" style="1" customWidth="1"/>
    <col min="1304" max="1304" width="1.42578125" style="1" customWidth="1"/>
    <col min="1305" max="1305" width="8.140625" style="1" customWidth="1"/>
    <col min="1306" max="1306" width="11.140625" style="1" customWidth="1"/>
    <col min="1307" max="1307" width="10.42578125" style="1" customWidth="1"/>
    <col min="1308" max="1308" width="15.42578125" style="1" customWidth="1"/>
    <col min="1309" max="1309" width="1.42578125" style="1" customWidth="1"/>
    <col min="1310" max="1310" width="14.42578125" style="1" customWidth="1"/>
    <col min="1311" max="1311" width="1.42578125" style="1" customWidth="1"/>
    <col min="1312" max="1314" width="0" style="1" hidden="1" customWidth="1"/>
    <col min="1315" max="1315" width="11.7109375" style="1" customWidth="1"/>
    <col min="1316" max="1316" width="14.42578125" style="1" customWidth="1"/>
    <col min="1317" max="1317" width="12.7109375" style="1" customWidth="1"/>
    <col min="1318" max="1318" width="0" style="1" hidden="1" customWidth="1"/>
    <col min="1319" max="1319" width="13" style="1" customWidth="1"/>
    <col min="1320" max="1320" width="8.28515625" style="1" customWidth="1"/>
    <col min="1321" max="1322" width="15" style="1" customWidth="1"/>
    <col min="1323" max="1323" width="13" style="1" customWidth="1"/>
    <col min="1324" max="1324" width="13.5703125" style="1" customWidth="1"/>
    <col min="1325" max="1325" width="14.140625" style="1" customWidth="1"/>
    <col min="1326" max="1326" width="13.140625" style="1" customWidth="1"/>
    <col min="1327" max="1327" width="14" style="1" customWidth="1"/>
    <col min="1328" max="1328" width="12.85546875" style="1" customWidth="1"/>
    <col min="1329" max="1329" width="12.42578125" style="1" customWidth="1"/>
    <col min="1330" max="1330" width="12.85546875" style="1" customWidth="1"/>
    <col min="1331" max="1331" width="13.28515625" style="1" customWidth="1"/>
    <col min="1332" max="1332" width="14" style="1" customWidth="1"/>
    <col min="1333" max="1333" width="9.140625" style="1" customWidth="1"/>
    <col min="1334" max="1334" width="14.5703125" style="1" customWidth="1"/>
    <col min="1335" max="1523" width="9.140625" style="1"/>
    <col min="1524" max="1524" width="21" style="1" bestFit="1" customWidth="1"/>
    <col min="1525" max="1530" width="15.42578125" style="1" customWidth="1"/>
    <col min="1531" max="1531" width="14.85546875" style="1" customWidth="1"/>
    <col min="1532" max="1535" width="15" style="1" customWidth="1"/>
    <col min="1536" max="1536" width="11.7109375" style="1" bestFit="1" customWidth="1"/>
    <col min="1537" max="1537" width="16.7109375" style="1" customWidth="1"/>
    <col min="1538" max="1539" width="14.7109375" style="1" customWidth="1"/>
    <col min="1540" max="1540" width="14.85546875" style="1" customWidth="1"/>
    <col min="1541" max="1541" width="2.28515625" style="1" customWidth="1"/>
    <col min="1542" max="1542" width="11.140625" style="1" customWidth="1"/>
    <col min="1543" max="1543" width="12.85546875" style="1" customWidth="1"/>
    <col min="1544" max="1544" width="11.7109375" style="1" customWidth="1"/>
    <col min="1545" max="1545" width="8.85546875" style="1" customWidth="1"/>
    <col min="1546" max="1546" width="11.140625" style="1" customWidth="1"/>
    <col min="1547" max="1547" width="1.85546875" style="1" customWidth="1"/>
    <col min="1548" max="1548" width="12.42578125" style="1" customWidth="1"/>
    <col min="1549" max="1549" width="12.5703125" style="1" customWidth="1"/>
    <col min="1550" max="1550" width="1.85546875" style="1" customWidth="1"/>
    <col min="1551" max="1551" width="8.28515625" style="1" customWidth="1"/>
    <col min="1552" max="1552" width="9.140625" style="1" customWidth="1"/>
    <col min="1553" max="1553" width="10.7109375" style="1" customWidth="1"/>
    <col min="1554" max="1554" width="8.85546875" style="1" customWidth="1"/>
    <col min="1555" max="1555" width="1.42578125" style="1" customWidth="1"/>
    <col min="1556" max="1556" width="11.85546875" style="1" customWidth="1"/>
    <col min="1557" max="1557" width="12.140625" style="1" customWidth="1"/>
    <col min="1558" max="1558" width="13.7109375" style="1" customWidth="1"/>
    <col min="1559" max="1559" width="12.85546875" style="1" customWidth="1"/>
    <col min="1560" max="1560" width="1.42578125" style="1" customWidth="1"/>
    <col min="1561" max="1561" width="8.140625" style="1" customWidth="1"/>
    <col min="1562" max="1562" width="11.140625" style="1" customWidth="1"/>
    <col min="1563" max="1563" width="10.42578125" style="1" customWidth="1"/>
    <col min="1564" max="1564" width="15.42578125" style="1" customWidth="1"/>
    <col min="1565" max="1565" width="1.42578125" style="1" customWidth="1"/>
    <col min="1566" max="1566" width="14.42578125" style="1" customWidth="1"/>
    <col min="1567" max="1567" width="1.42578125" style="1" customWidth="1"/>
    <col min="1568" max="1570" width="0" style="1" hidden="1" customWidth="1"/>
    <col min="1571" max="1571" width="11.7109375" style="1" customWidth="1"/>
    <col min="1572" max="1572" width="14.42578125" style="1" customWidth="1"/>
    <col min="1573" max="1573" width="12.7109375" style="1" customWidth="1"/>
    <col min="1574" max="1574" width="0" style="1" hidden="1" customWidth="1"/>
    <col min="1575" max="1575" width="13" style="1" customWidth="1"/>
    <col min="1576" max="1576" width="8.28515625" style="1" customWidth="1"/>
    <col min="1577" max="1578" width="15" style="1" customWidth="1"/>
    <col min="1579" max="1579" width="13" style="1" customWidth="1"/>
    <col min="1580" max="1580" width="13.5703125" style="1" customWidth="1"/>
    <col min="1581" max="1581" width="14.140625" style="1" customWidth="1"/>
    <col min="1582" max="1582" width="13.140625" style="1" customWidth="1"/>
    <col min="1583" max="1583" width="14" style="1" customWidth="1"/>
    <col min="1584" max="1584" width="12.85546875" style="1" customWidth="1"/>
    <col min="1585" max="1585" width="12.42578125" style="1" customWidth="1"/>
    <col min="1586" max="1586" width="12.85546875" style="1" customWidth="1"/>
    <col min="1587" max="1587" width="13.28515625" style="1" customWidth="1"/>
    <col min="1588" max="1588" width="14" style="1" customWidth="1"/>
    <col min="1589" max="1589" width="9.140625" style="1" customWidth="1"/>
    <col min="1590" max="1590" width="14.5703125" style="1" customWidth="1"/>
    <col min="1591" max="1779" width="9.140625" style="1"/>
    <col min="1780" max="1780" width="21" style="1" bestFit="1" customWidth="1"/>
    <col min="1781" max="1786" width="15.42578125" style="1" customWidth="1"/>
    <col min="1787" max="1787" width="14.85546875" style="1" customWidth="1"/>
    <col min="1788" max="1791" width="15" style="1" customWidth="1"/>
    <col min="1792" max="1792" width="11.7109375" style="1" bestFit="1" customWidth="1"/>
    <col min="1793" max="1793" width="16.7109375" style="1" customWidth="1"/>
    <col min="1794" max="1795" width="14.7109375" style="1" customWidth="1"/>
    <col min="1796" max="1796" width="14.85546875" style="1" customWidth="1"/>
    <col min="1797" max="1797" width="2.28515625" style="1" customWidth="1"/>
    <col min="1798" max="1798" width="11.140625" style="1" customWidth="1"/>
    <col min="1799" max="1799" width="12.85546875" style="1" customWidth="1"/>
    <col min="1800" max="1800" width="11.7109375" style="1" customWidth="1"/>
    <col min="1801" max="1801" width="8.85546875" style="1" customWidth="1"/>
    <col min="1802" max="1802" width="11.140625" style="1" customWidth="1"/>
    <col min="1803" max="1803" width="1.85546875" style="1" customWidth="1"/>
    <col min="1804" max="1804" width="12.42578125" style="1" customWidth="1"/>
    <col min="1805" max="1805" width="12.5703125" style="1" customWidth="1"/>
    <col min="1806" max="1806" width="1.85546875" style="1" customWidth="1"/>
    <col min="1807" max="1807" width="8.28515625" style="1" customWidth="1"/>
    <col min="1808" max="1808" width="9.140625" style="1" customWidth="1"/>
    <col min="1809" max="1809" width="10.7109375" style="1" customWidth="1"/>
    <col min="1810" max="1810" width="8.85546875" style="1" customWidth="1"/>
    <col min="1811" max="1811" width="1.42578125" style="1" customWidth="1"/>
    <col min="1812" max="1812" width="11.85546875" style="1" customWidth="1"/>
    <col min="1813" max="1813" width="12.140625" style="1" customWidth="1"/>
    <col min="1814" max="1814" width="13.7109375" style="1" customWidth="1"/>
    <col min="1815" max="1815" width="12.85546875" style="1" customWidth="1"/>
    <col min="1816" max="1816" width="1.42578125" style="1" customWidth="1"/>
    <col min="1817" max="1817" width="8.140625" style="1" customWidth="1"/>
    <col min="1818" max="1818" width="11.140625" style="1" customWidth="1"/>
    <col min="1819" max="1819" width="10.42578125" style="1" customWidth="1"/>
    <col min="1820" max="1820" width="15.42578125" style="1" customWidth="1"/>
    <col min="1821" max="1821" width="1.42578125" style="1" customWidth="1"/>
    <col min="1822" max="1822" width="14.42578125" style="1" customWidth="1"/>
    <col min="1823" max="1823" width="1.42578125" style="1" customWidth="1"/>
    <col min="1824" max="1826" width="0" style="1" hidden="1" customWidth="1"/>
    <col min="1827" max="1827" width="11.7109375" style="1" customWidth="1"/>
    <col min="1828" max="1828" width="14.42578125" style="1" customWidth="1"/>
    <col min="1829" max="1829" width="12.7109375" style="1" customWidth="1"/>
    <col min="1830" max="1830" width="0" style="1" hidden="1" customWidth="1"/>
    <col min="1831" max="1831" width="13" style="1" customWidth="1"/>
    <col min="1832" max="1832" width="8.28515625" style="1" customWidth="1"/>
    <col min="1833" max="1834" width="15" style="1" customWidth="1"/>
    <col min="1835" max="1835" width="13" style="1" customWidth="1"/>
    <col min="1836" max="1836" width="13.5703125" style="1" customWidth="1"/>
    <col min="1837" max="1837" width="14.140625" style="1" customWidth="1"/>
    <col min="1838" max="1838" width="13.140625" style="1" customWidth="1"/>
    <col min="1839" max="1839" width="14" style="1" customWidth="1"/>
    <col min="1840" max="1840" width="12.85546875" style="1" customWidth="1"/>
    <col min="1841" max="1841" width="12.42578125" style="1" customWidth="1"/>
    <col min="1842" max="1842" width="12.85546875" style="1" customWidth="1"/>
    <col min="1843" max="1843" width="13.28515625" style="1" customWidth="1"/>
    <col min="1844" max="1844" width="14" style="1" customWidth="1"/>
    <col min="1845" max="1845" width="9.140625" style="1" customWidth="1"/>
    <col min="1846" max="1846" width="14.5703125" style="1" customWidth="1"/>
    <col min="1847" max="2035" width="9.140625" style="1"/>
    <col min="2036" max="2036" width="21" style="1" bestFit="1" customWidth="1"/>
    <col min="2037" max="2042" width="15.42578125" style="1" customWidth="1"/>
    <col min="2043" max="2043" width="14.85546875" style="1" customWidth="1"/>
    <col min="2044" max="2047" width="15" style="1" customWidth="1"/>
    <col min="2048" max="2048" width="11.7109375" style="1" bestFit="1" customWidth="1"/>
    <col min="2049" max="2049" width="16.7109375" style="1" customWidth="1"/>
    <col min="2050" max="2051" width="14.7109375" style="1" customWidth="1"/>
    <col min="2052" max="2052" width="14.85546875" style="1" customWidth="1"/>
    <col min="2053" max="2053" width="2.28515625" style="1" customWidth="1"/>
    <col min="2054" max="2054" width="11.140625" style="1" customWidth="1"/>
    <col min="2055" max="2055" width="12.85546875" style="1" customWidth="1"/>
    <col min="2056" max="2056" width="11.7109375" style="1" customWidth="1"/>
    <col min="2057" max="2057" width="8.85546875" style="1" customWidth="1"/>
    <col min="2058" max="2058" width="11.140625" style="1" customWidth="1"/>
    <col min="2059" max="2059" width="1.85546875" style="1" customWidth="1"/>
    <col min="2060" max="2060" width="12.42578125" style="1" customWidth="1"/>
    <col min="2061" max="2061" width="12.5703125" style="1" customWidth="1"/>
    <col min="2062" max="2062" width="1.85546875" style="1" customWidth="1"/>
    <col min="2063" max="2063" width="8.28515625" style="1" customWidth="1"/>
    <col min="2064" max="2064" width="9.140625" style="1" customWidth="1"/>
    <col min="2065" max="2065" width="10.7109375" style="1" customWidth="1"/>
    <col min="2066" max="2066" width="8.85546875" style="1" customWidth="1"/>
    <col min="2067" max="2067" width="1.42578125" style="1" customWidth="1"/>
    <col min="2068" max="2068" width="11.85546875" style="1" customWidth="1"/>
    <col min="2069" max="2069" width="12.140625" style="1" customWidth="1"/>
    <col min="2070" max="2070" width="13.7109375" style="1" customWidth="1"/>
    <col min="2071" max="2071" width="12.85546875" style="1" customWidth="1"/>
    <col min="2072" max="2072" width="1.42578125" style="1" customWidth="1"/>
    <col min="2073" max="2073" width="8.140625" style="1" customWidth="1"/>
    <col min="2074" max="2074" width="11.140625" style="1" customWidth="1"/>
    <col min="2075" max="2075" width="10.42578125" style="1" customWidth="1"/>
    <col min="2076" max="2076" width="15.42578125" style="1" customWidth="1"/>
    <col min="2077" max="2077" width="1.42578125" style="1" customWidth="1"/>
    <col min="2078" max="2078" width="14.42578125" style="1" customWidth="1"/>
    <col min="2079" max="2079" width="1.42578125" style="1" customWidth="1"/>
    <col min="2080" max="2082" width="0" style="1" hidden="1" customWidth="1"/>
    <col min="2083" max="2083" width="11.7109375" style="1" customWidth="1"/>
    <col min="2084" max="2084" width="14.42578125" style="1" customWidth="1"/>
    <col min="2085" max="2085" width="12.7109375" style="1" customWidth="1"/>
    <col min="2086" max="2086" width="0" style="1" hidden="1" customWidth="1"/>
    <col min="2087" max="2087" width="13" style="1" customWidth="1"/>
    <col min="2088" max="2088" width="8.28515625" style="1" customWidth="1"/>
    <col min="2089" max="2090" width="15" style="1" customWidth="1"/>
    <col min="2091" max="2091" width="13" style="1" customWidth="1"/>
    <col min="2092" max="2092" width="13.5703125" style="1" customWidth="1"/>
    <col min="2093" max="2093" width="14.140625" style="1" customWidth="1"/>
    <col min="2094" max="2094" width="13.140625" style="1" customWidth="1"/>
    <col min="2095" max="2095" width="14" style="1" customWidth="1"/>
    <col min="2096" max="2096" width="12.85546875" style="1" customWidth="1"/>
    <col min="2097" max="2097" width="12.42578125" style="1" customWidth="1"/>
    <col min="2098" max="2098" width="12.85546875" style="1" customWidth="1"/>
    <col min="2099" max="2099" width="13.28515625" style="1" customWidth="1"/>
    <col min="2100" max="2100" width="14" style="1" customWidth="1"/>
    <col min="2101" max="2101" width="9.140625" style="1" customWidth="1"/>
    <col min="2102" max="2102" width="14.5703125" style="1" customWidth="1"/>
    <col min="2103" max="2291" width="9.140625" style="1"/>
    <col min="2292" max="2292" width="21" style="1" bestFit="1" customWidth="1"/>
    <col min="2293" max="2298" width="15.42578125" style="1" customWidth="1"/>
    <col min="2299" max="2299" width="14.85546875" style="1" customWidth="1"/>
    <col min="2300" max="2303" width="15" style="1" customWidth="1"/>
    <col min="2304" max="2304" width="11.7109375" style="1" bestFit="1" customWidth="1"/>
    <col min="2305" max="2305" width="16.7109375" style="1" customWidth="1"/>
    <col min="2306" max="2307" width="14.7109375" style="1" customWidth="1"/>
    <col min="2308" max="2308" width="14.85546875" style="1" customWidth="1"/>
    <col min="2309" max="2309" width="2.28515625" style="1" customWidth="1"/>
    <col min="2310" max="2310" width="11.140625" style="1" customWidth="1"/>
    <col min="2311" max="2311" width="12.85546875" style="1" customWidth="1"/>
    <col min="2312" max="2312" width="11.7109375" style="1" customWidth="1"/>
    <col min="2313" max="2313" width="8.85546875" style="1" customWidth="1"/>
    <col min="2314" max="2314" width="11.140625" style="1" customWidth="1"/>
    <col min="2315" max="2315" width="1.85546875" style="1" customWidth="1"/>
    <col min="2316" max="2316" width="12.42578125" style="1" customWidth="1"/>
    <col min="2317" max="2317" width="12.5703125" style="1" customWidth="1"/>
    <col min="2318" max="2318" width="1.85546875" style="1" customWidth="1"/>
    <col min="2319" max="2319" width="8.28515625" style="1" customWidth="1"/>
    <col min="2320" max="2320" width="9.140625" style="1" customWidth="1"/>
    <col min="2321" max="2321" width="10.7109375" style="1" customWidth="1"/>
    <col min="2322" max="2322" width="8.85546875" style="1" customWidth="1"/>
    <col min="2323" max="2323" width="1.42578125" style="1" customWidth="1"/>
    <col min="2324" max="2324" width="11.85546875" style="1" customWidth="1"/>
    <col min="2325" max="2325" width="12.140625" style="1" customWidth="1"/>
    <col min="2326" max="2326" width="13.7109375" style="1" customWidth="1"/>
    <col min="2327" max="2327" width="12.85546875" style="1" customWidth="1"/>
    <col min="2328" max="2328" width="1.42578125" style="1" customWidth="1"/>
    <col min="2329" max="2329" width="8.140625" style="1" customWidth="1"/>
    <col min="2330" max="2330" width="11.140625" style="1" customWidth="1"/>
    <col min="2331" max="2331" width="10.42578125" style="1" customWidth="1"/>
    <col min="2332" max="2332" width="15.42578125" style="1" customWidth="1"/>
    <col min="2333" max="2333" width="1.42578125" style="1" customWidth="1"/>
    <col min="2334" max="2334" width="14.42578125" style="1" customWidth="1"/>
    <col min="2335" max="2335" width="1.42578125" style="1" customWidth="1"/>
    <col min="2336" max="2338" width="0" style="1" hidden="1" customWidth="1"/>
    <col min="2339" max="2339" width="11.7109375" style="1" customWidth="1"/>
    <col min="2340" max="2340" width="14.42578125" style="1" customWidth="1"/>
    <col min="2341" max="2341" width="12.7109375" style="1" customWidth="1"/>
    <col min="2342" max="2342" width="0" style="1" hidden="1" customWidth="1"/>
    <col min="2343" max="2343" width="13" style="1" customWidth="1"/>
    <col min="2344" max="2344" width="8.28515625" style="1" customWidth="1"/>
    <col min="2345" max="2346" width="15" style="1" customWidth="1"/>
    <col min="2347" max="2347" width="13" style="1" customWidth="1"/>
    <col min="2348" max="2348" width="13.5703125" style="1" customWidth="1"/>
    <col min="2349" max="2349" width="14.140625" style="1" customWidth="1"/>
    <col min="2350" max="2350" width="13.140625" style="1" customWidth="1"/>
    <col min="2351" max="2351" width="14" style="1" customWidth="1"/>
    <col min="2352" max="2352" width="12.85546875" style="1" customWidth="1"/>
    <col min="2353" max="2353" width="12.42578125" style="1" customWidth="1"/>
    <col min="2354" max="2354" width="12.85546875" style="1" customWidth="1"/>
    <col min="2355" max="2355" width="13.28515625" style="1" customWidth="1"/>
    <col min="2356" max="2356" width="14" style="1" customWidth="1"/>
    <col min="2357" max="2357" width="9.140625" style="1" customWidth="1"/>
    <col min="2358" max="2358" width="14.5703125" style="1" customWidth="1"/>
    <col min="2359" max="2547" width="9.140625" style="1"/>
    <col min="2548" max="2548" width="21" style="1" bestFit="1" customWidth="1"/>
    <col min="2549" max="2554" width="15.42578125" style="1" customWidth="1"/>
    <col min="2555" max="2555" width="14.85546875" style="1" customWidth="1"/>
    <col min="2556" max="2559" width="15" style="1" customWidth="1"/>
    <col min="2560" max="2560" width="11.7109375" style="1" bestFit="1" customWidth="1"/>
    <col min="2561" max="2561" width="16.7109375" style="1" customWidth="1"/>
    <col min="2562" max="2563" width="14.7109375" style="1" customWidth="1"/>
    <col min="2564" max="2564" width="14.85546875" style="1" customWidth="1"/>
    <col min="2565" max="2565" width="2.28515625" style="1" customWidth="1"/>
    <col min="2566" max="2566" width="11.140625" style="1" customWidth="1"/>
    <col min="2567" max="2567" width="12.85546875" style="1" customWidth="1"/>
    <col min="2568" max="2568" width="11.7109375" style="1" customWidth="1"/>
    <col min="2569" max="2569" width="8.85546875" style="1" customWidth="1"/>
    <col min="2570" max="2570" width="11.140625" style="1" customWidth="1"/>
    <col min="2571" max="2571" width="1.85546875" style="1" customWidth="1"/>
    <col min="2572" max="2572" width="12.42578125" style="1" customWidth="1"/>
    <col min="2573" max="2573" width="12.5703125" style="1" customWidth="1"/>
    <col min="2574" max="2574" width="1.85546875" style="1" customWidth="1"/>
    <col min="2575" max="2575" width="8.28515625" style="1" customWidth="1"/>
    <col min="2576" max="2576" width="9.140625" style="1" customWidth="1"/>
    <col min="2577" max="2577" width="10.7109375" style="1" customWidth="1"/>
    <col min="2578" max="2578" width="8.85546875" style="1" customWidth="1"/>
    <col min="2579" max="2579" width="1.42578125" style="1" customWidth="1"/>
    <col min="2580" max="2580" width="11.85546875" style="1" customWidth="1"/>
    <col min="2581" max="2581" width="12.140625" style="1" customWidth="1"/>
    <col min="2582" max="2582" width="13.7109375" style="1" customWidth="1"/>
    <col min="2583" max="2583" width="12.85546875" style="1" customWidth="1"/>
    <col min="2584" max="2584" width="1.42578125" style="1" customWidth="1"/>
    <col min="2585" max="2585" width="8.140625" style="1" customWidth="1"/>
    <col min="2586" max="2586" width="11.140625" style="1" customWidth="1"/>
    <col min="2587" max="2587" width="10.42578125" style="1" customWidth="1"/>
    <col min="2588" max="2588" width="15.42578125" style="1" customWidth="1"/>
    <col min="2589" max="2589" width="1.42578125" style="1" customWidth="1"/>
    <col min="2590" max="2590" width="14.42578125" style="1" customWidth="1"/>
    <col min="2591" max="2591" width="1.42578125" style="1" customWidth="1"/>
    <col min="2592" max="2594" width="0" style="1" hidden="1" customWidth="1"/>
    <col min="2595" max="2595" width="11.7109375" style="1" customWidth="1"/>
    <col min="2596" max="2596" width="14.42578125" style="1" customWidth="1"/>
    <col min="2597" max="2597" width="12.7109375" style="1" customWidth="1"/>
    <col min="2598" max="2598" width="0" style="1" hidden="1" customWidth="1"/>
    <col min="2599" max="2599" width="13" style="1" customWidth="1"/>
    <col min="2600" max="2600" width="8.28515625" style="1" customWidth="1"/>
    <col min="2601" max="2602" width="15" style="1" customWidth="1"/>
    <col min="2603" max="2603" width="13" style="1" customWidth="1"/>
    <col min="2604" max="2604" width="13.5703125" style="1" customWidth="1"/>
    <col min="2605" max="2605" width="14.140625" style="1" customWidth="1"/>
    <col min="2606" max="2606" width="13.140625" style="1" customWidth="1"/>
    <col min="2607" max="2607" width="14" style="1" customWidth="1"/>
    <col min="2608" max="2608" width="12.85546875" style="1" customWidth="1"/>
    <col min="2609" max="2609" width="12.42578125" style="1" customWidth="1"/>
    <col min="2610" max="2610" width="12.85546875" style="1" customWidth="1"/>
    <col min="2611" max="2611" width="13.28515625" style="1" customWidth="1"/>
    <col min="2612" max="2612" width="14" style="1" customWidth="1"/>
    <col min="2613" max="2613" width="9.140625" style="1" customWidth="1"/>
    <col min="2614" max="2614" width="14.5703125" style="1" customWidth="1"/>
    <col min="2615" max="2803" width="9.140625" style="1"/>
    <col min="2804" max="2804" width="21" style="1" bestFit="1" customWidth="1"/>
    <col min="2805" max="2810" width="15.42578125" style="1" customWidth="1"/>
    <col min="2811" max="2811" width="14.85546875" style="1" customWidth="1"/>
    <col min="2812" max="2815" width="15" style="1" customWidth="1"/>
    <col min="2816" max="2816" width="11.7109375" style="1" bestFit="1" customWidth="1"/>
    <col min="2817" max="2817" width="16.7109375" style="1" customWidth="1"/>
    <col min="2818" max="2819" width="14.7109375" style="1" customWidth="1"/>
    <col min="2820" max="2820" width="14.85546875" style="1" customWidth="1"/>
    <col min="2821" max="2821" width="2.28515625" style="1" customWidth="1"/>
    <col min="2822" max="2822" width="11.140625" style="1" customWidth="1"/>
    <col min="2823" max="2823" width="12.85546875" style="1" customWidth="1"/>
    <col min="2824" max="2824" width="11.7109375" style="1" customWidth="1"/>
    <col min="2825" max="2825" width="8.85546875" style="1" customWidth="1"/>
    <col min="2826" max="2826" width="11.140625" style="1" customWidth="1"/>
    <col min="2827" max="2827" width="1.85546875" style="1" customWidth="1"/>
    <col min="2828" max="2828" width="12.42578125" style="1" customWidth="1"/>
    <col min="2829" max="2829" width="12.5703125" style="1" customWidth="1"/>
    <col min="2830" max="2830" width="1.85546875" style="1" customWidth="1"/>
    <col min="2831" max="2831" width="8.28515625" style="1" customWidth="1"/>
    <col min="2832" max="2832" width="9.140625" style="1" customWidth="1"/>
    <col min="2833" max="2833" width="10.7109375" style="1" customWidth="1"/>
    <col min="2834" max="2834" width="8.85546875" style="1" customWidth="1"/>
    <col min="2835" max="2835" width="1.42578125" style="1" customWidth="1"/>
    <col min="2836" max="2836" width="11.85546875" style="1" customWidth="1"/>
    <col min="2837" max="2837" width="12.140625" style="1" customWidth="1"/>
    <col min="2838" max="2838" width="13.7109375" style="1" customWidth="1"/>
    <col min="2839" max="2839" width="12.85546875" style="1" customWidth="1"/>
    <col min="2840" max="2840" width="1.42578125" style="1" customWidth="1"/>
    <col min="2841" max="2841" width="8.140625" style="1" customWidth="1"/>
    <col min="2842" max="2842" width="11.140625" style="1" customWidth="1"/>
    <col min="2843" max="2843" width="10.42578125" style="1" customWidth="1"/>
    <col min="2844" max="2844" width="15.42578125" style="1" customWidth="1"/>
    <col min="2845" max="2845" width="1.42578125" style="1" customWidth="1"/>
    <col min="2846" max="2846" width="14.42578125" style="1" customWidth="1"/>
    <col min="2847" max="2847" width="1.42578125" style="1" customWidth="1"/>
    <col min="2848" max="2850" width="0" style="1" hidden="1" customWidth="1"/>
    <col min="2851" max="2851" width="11.7109375" style="1" customWidth="1"/>
    <col min="2852" max="2852" width="14.42578125" style="1" customWidth="1"/>
    <col min="2853" max="2853" width="12.7109375" style="1" customWidth="1"/>
    <col min="2854" max="2854" width="0" style="1" hidden="1" customWidth="1"/>
    <col min="2855" max="2855" width="13" style="1" customWidth="1"/>
    <col min="2856" max="2856" width="8.28515625" style="1" customWidth="1"/>
    <col min="2857" max="2858" width="15" style="1" customWidth="1"/>
    <col min="2859" max="2859" width="13" style="1" customWidth="1"/>
    <col min="2860" max="2860" width="13.5703125" style="1" customWidth="1"/>
    <col min="2861" max="2861" width="14.140625" style="1" customWidth="1"/>
    <col min="2862" max="2862" width="13.140625" style="1" customWidth="1"/>
    <col min="2863" max="2863" width="14" style="1" customWidth="1"/>
    <col min="2864" max="2864" width="12.85546875" style="1" customWidth="1"/>
    <col min="2865" max="2865" width="12.42578125" style="1" customWidth="1"/>
    <col min="2866" max="2866" width="12.85546875" style="1" customWidth="1"/>
    <col min="2867" max="2867" width="13.28515625" style="1" customWidth="1"/>
    <col min="2868" max="2868" width="14" style="1" customWidth="1"/>
    <col min="2869" max="2869" width="9.140625" style="1" customWidth="1"/>
    <col min="2870" max="2870" width="14.5703125" style="1" customWidth="1"/>
    <col min="2871" max="3059" width="9.140625" style="1"/>
    <col min="3060" max="3060" width="21" style="1" bestFit="1" customWidth="1"/>
    <col min="3061" max="3066" width="15.42578125" style="1" customWidth="1"/>
    <col min="3067" max="3067" width="14.85546875" style="1" customWidth="1"/>
    <col min="3068" max="3071" width="15" style="1" customWidth="1"/>
    <col min="3072" max="3072" width="11.7109375" style="1" bestFit="1" customWidth="1"/>
    <col min="3073" max="3073" width="16.7109375" style="1" customWidth="1"/>
    <col min="3074" max="3075" width="14.7109375" style="1" customWidth="1"/>
    <col min="3076" max="3076" width="14.85546875" style="1" customWidth="1"/>
    <col min="3077" max="3077" width="2.28515625" style="1" customWidth="1"/>
    <col min="3078" max="3078" width="11.140625" style="1" customWidth="1"/>
    <col min="3079" max="3079" width="12.85546875" style="1" customWidth="1"/>
    <col min="3080" max="3080" width="11.7109375" style="1" customWidth="1"/>
    <col min="3081" max="3081" width="8.85546875" style="1" customWidth="1"/>
    <col min="3082" max="3082" width="11.140625" style="1" customWidth="1"/>
    <col min="3083" max="3083" width="1.85546875" style="1" customWidth="1"/>
    <col min="3084" max="3084" width="12.42578125" style="1" customWidth="1"/>
    <col min="3085" max="3085" width="12.5703125" style="1" customWidth="1"/>
    <col min="3086" max="3086" width="1.85546875" style="1" customWidth="1"/>
    <col min="3087" max="3087" width="8.28515625" style="1" customWidth="1"/>
    <col min="3088" max="3088" width="9.140625" style="1" customWidth="1"/>
    <col min="3089" max="3089" width="10.7109375" style="1" customWidth="1"/>
    <col min="3090" max="3090" width="8.85546875" style="1" customWidth="1"/>
    <col min="3091" max="3091" width="1.42578125" style="1" customWidth="1"/>
    <col min="3092" max="3092" width="11.85546875" style="1" customWidth="1"/>
    <col min="3093" max="3093" width="12.140625" style="1" customWidth="1"/>
    <col min="3094" max="3094" width="13.7109375" style="1" customWidth="1"/>
    <col min="3095" max="3095" width="12.85546875" style="1" customWidth="1"/>
    <col min="3096" max="3096" width="1.42578125" style="1" customWidth="1"/>
    <col min="3097" max="3097" width="8.140625" style="1" customWidth="1"/>
    <col min="3098" max="3098" width="11.140625" style="1" customWidth="1"/>
    <col min="3099" max="3099" width="10.42578125" style="1" customWidth="1"/>
    <col min="3100" max="3100" width="15.42578125" style="1" customWidth="1"/>
    <col min="3101" max="3101" width="1.42578125" style="1" customWidth="1"/>
    <col min="3102" max="3102" width="14.42578125" style="1" customWidth="1"/>
    <col min="3103" max="3103" width="1.42578125" style="1" customWidth="1"/>
    <col min="3104" max="3106" width="0" style="1" hidden="1" customWidth="1"/>
    <col min="3107" max="3107" width="11.7109375" style="1" customWidth="1"/>
    <col min="3108" max="3108" width="14.42578125" style="1" customWidth="1"/>
    <col min="3109" max="3109" width="12.7109375" style="1" customWidth="1"/>
    <col min="3110" max="3110" width="0" style="1" hidden="1" customWidth="1"/>
    <col min="3111" max="3111" width="13" style="1" customWidth="1"/>
    <col min="3112" max="3112" width="8.28515625" style="1" customWidth="1"/>
    <col min="3113" max="3114" width="15" style="1" customWidth="1"/>
    <col min="3115" max="3115" width="13" style="1" customWidth="1"/>
    <col min="3116" max="3116" width="13.5703125" style="1" customWidth="1"/>
    <col min="3117" max="3117" width="14.140625" style="1" customWidth="1"/>
    <col min="3118" max="3118" width="13.140625" style="1" customWidth="1"/>
    <col min="3119" max="3119" width="14" style="1" customWidth="1"/>
    <col min="3120" max="3120" width="12.85546875" style="1" customWidth="1"/>
    <col min="3121" max="3121" width="12.42578125" style="1" customWidth="1"/>
    <col min="3122" max="3122" width="12.85546875" style="1" customWidth="1"/>
    <col min="3123" max="3123" width="13.28515625" style="1" customWidth="1"/>
    <col min="3124" max="3124" width="14" style="1" customWidth="1"/>
    <col min="3125" max="3125" width="9.140625" style="1" customWidth="1"/>
    <col min="3126" max="3126" width="14.5703125" style="1" customWidth="1"/>
    <col min="3127" max="3315" width="9.140625" style="1"/>
    <col min="3316" max="3316" width="21" style="1" bestFit="1" customWidth="1"/>
    <col min="3317" max="3322" width="15.42578125" style="1" customWidth="1"/>
    <col min="3323" max="3323" width="14.85546875" style="1" customWidth="1"/>
    <col min="3324" max="3327" width="15" style="1" customWidth="1"/>
    <col min="3328" max="3328" width="11.7109375" style="1" bestFit="1" customWidth="1"/>
    <col min="3329" max="3329" width="16.7109375" style="1" customWidth="1"/>
    <col min="3330" max="3331" width="14.7109375" style="1" customWidth="1"/>
    <col min="3332" max="3332" width="14.85546875" style="1" customWidth="1"/>
    <col min="3333" max="3333" width="2.28515625" style="1" customWidth="1"/>
    <col min="3334" max="3334" width="11.140625" style="1" customWidth="1"/>
    <col min="3335" max="3335" width="12.85546875" style="1" customWidth="1"/>
    <col min="3336" max="3336" width="11.7109375" style="1" customWidth="1"/>
    <col min="3337" max="3337" width="8.85546875" style="1" customWidth="1"/>
    <col min="3338" max="3338" width="11.140625" style="1" customWidth="1"/>
    <col min="3339" max="3339" width="1.85546875" style="1" customWidth="1"/>
    <col min="3340" max="3340" width="12.42578125" style="1" customWidth="1"/>
    <col min="3341" max="3341" width="12.5703125" style="1" customWidth="1"/>
    <col min="3342" max="3342" width="1.85546875" style="1" customWidth="1"/>
    <col min="3343" max="3343" width="8.28515625" style="1" customWidth="1"/>
    <col min="3344" max="3344" width="9.140625" style="1" customWidth="1"/>
    <col min="3345" max="3345" width="10.7109375" style="1" customWidth="1"/>
    <col min="3346" max="3346" width="8.85546875" style="1" customWidth="1"/>
    <col min="3347" max="3347" width="1.42578125" style="1" customWidth="1"/>
    <col min="3348" max="3348" width="11.85546875" style="1" customWidth="1"/>
    <col min="3349" max="3349" width="12.140625" style="1" customWidth="1"/>
    <col min="3350" max="3350" width="13.7109375" style="1" customWidth="1"/>
    <col min="3351" max="3351" width="12.85546875" style="1" customWidth="1"/>
    <col min="3352" max="3352" width="1.42578125" style="1" customWidth="1"/>
    <col min="3353" max="3353" width="8.140625" style="1" customWidth="1"/>
    <col min="3354" max="3354" width="11.140625" style="1" customWidth="1"/>
    <col min="3355" max="3355" width="10.42578125" style="1" customWidth="1"/>
    <col min="3356" max="3356" width="15.42578125" style="1" customWidth="1"/>
    <col min="3357" max="3357" width="1.42578125" style="1" customWidth="1"/>
    <col min="3358" max="3358" width="14.42578125" style="1" customWidth="1"/>
    <col min="3359" max="3359" width="1.42578125" style="1" customWidth="1"/>
    <col min="3360" max="3362" width="0" style="1" hidden="1" customWidth="1"/>
    <col min="3363" max="3363" width="11.7109375" style="1" customWidth="1"/>
    <col min="3364" max="3364" width="14.42578125" style="1" customWidth="1"/>
    <col min="3365" max="3365" width="12.7109375" style="1" customWidth="1"/>
    <col min="3366" max="3366" width="0" style="1" hidden="1" customWidth="1"/>
    <col min="3367" max="3367" width="13" style="1" customWidth="1"/>
    <col min="3368" max="3368" width="8.28515625" style="1" customWidth="1"/>
    <col min="3369" max="3370" width="15" style="1" customWidth="1"/>
    <col min="3371" max="3371" width="13" style="1" customWidth="1"/>
    <col min="3372" max="3372" width="13.5703125" style="1" customWidth="1"/>
    <col min="3373" max="3373" width="14.140625" style="1" customWidth="1"/>
    <col min="3374" max="3374" width="13.140625" style="1" customWidth="1"/>
    <col min="3375" max="3375" width="14" style="1" customWidth="1"/>
    <col min="3376" max="3376" width="12.85546875" style="1" customWidth="1"/>
    <col min="3377" max="3377" width="12.42578125" style="1" customWidth="1"/>
    <col min="3378" max="3378" width="12.85546875" style="1" customWidth="1"/>
    <col min="3379" max="3379" width="13.28515625" style="1" customWidth="1"/>
    <col min="3380" max="3380" width="14" style="1" customWidth="1"/>
    <col min="3381" max="3381" width="9.140625" style="1" customWidth="1"/>
    <col min="3382" max="3382" width="14.5703125" style="1" customWidth="1"/>
    <col min="3383" max="3571" width="9.140625" style="1"/>
    <col min="3572" max="3572" width="21" style="1" bestFit="1" customWidth="1"/>
    <col min="3573" max="3578" width="15.42578125" style="1" customWidth="1"/>
    <col min="3579" max="3579" width="14.85546875" style="1" customWidth="1"/>
    <col min="3580" max="3583" width="15" style="1" customWidth="1"/>
    <col min="3584" max="3584" width="11.7109375" style="1" bestFit="1" customWidth="1"/>
    <col min="3585" max="3585" width="16.7109375" style="1" customWidth="1"/>
    <col min="3586" max="3587" width="14.7109375" style="1" customWidth="1"/>
    <col min="3588" max="3588" width="14.85546875" style="1" customWidth="1"/>
    <col min="3589" max="3589" width="2.28515625" style="1" customWidth="1"/>
    <col min="3590" max="3590" width="11.140625" style="1" customWidth="1"/>
    <col min="3591" max="3591" width="12.85546875" style="1" customWidth="1"/>
    <col min="3592" max="3592" width="11.7109375" style="1" customWidth="1"/>
    <col min="3593" max="3593" width="8.85546875" style="1" customWidth="1"/>
    <col min="3594" max="3594" width="11.140625" style="1" customWidth="1"/>
    <col min="3595" max="3595" width="1.85546875" style="1" customWidth="1"/>
    <col min="3596" max="3596" width="12.42578125" style="1" customWidth="1"/>
    <col min="3597" max="3597" width="12.5703125" style="1" customWidth="1"/>
    <col min="3598" max="3598" width="1.85546875" style="1" customWidth="1"/>
    <col min="3599" max="3599" width="8.28515625" style="1" customWidth="1"/>
    <col min="3600" max="3600" width="9.140625" style="1" customWidth="1"/>
    <col min="3601" max="3601" width="10.7109375" style="1" customWidth="1"/>
    <col min="3602" max="3602" width="8.85546875" style="1" customWidth="1"/>
    <col min="3603" max="3603" width="1.42578125" style="1" customWidth="1"/>
    <col min="3604" max="3604" width="11.85546875" style="1" customWidth="1"/>
    <col min="3605" max="3605" width="12.140625" style="1" customWidth="1"/>
    <col min="3606" max="3606" width="13.7109375" style="1" customWidth="1"/>
    <col min="3607" max="3607" width="12.85546875" style="1" customWidth="1"/>
    <col min="3608" max="3608" width="1.42578125" style="1" customWidth="1"/>
    <col min="3609" max="3609" width="8.140625" style="1" customWidth="1"/>
    <col min="3610" max="3610" width="11.140625" style="1" customWidth="1"/>
    <col min="3611" max="3611" width="10.42578125" style="1" customWidth="1"/>
    <col min="3612" max="3612" width="15.42578125" style="1" customWidth="1"/>
    <col min="3613" max="3613" width="1.42578125" style="1" customWidth="1"/>
    <col min="3614" max="3614" width="14.42578125" style="1" customWidth="1"/>
    <col min="3615" max="3615" width="1.42578125" style="1" customWidth="1"/>
    <col min="3616" max="3618" width="0" style="1" hidden="1" customWidth="1"/>
    <col min="3619" max="3619" width="11.7109375" style="1" customWidth="1"/>
    <col min="3620" max="3620" width="14.42578125" style="1" customWidth="1"/>
    <col min="3621" max="3621" width="12.7109375" style="1" customWidth="1"/>
    <col min="3622" max="3622" width="0" style="1" hidden="1" customWidth="1"/>
    <col min="3623" max="3623" width="13" style="1" customWidth="1"/>
    <col min="3624" max="3624" width="8.28515625" style="1" customWidth="1"/>
    <col min="3625" max="3626" width="15" style="1" customWidth="1"/>
    <col min="3627" max="3627" width="13" style="1" customWidth="1"/>
    <col min="3628" max="3628" width="13.5703125" style="1" customWidth="1"/>
    <col min="3629" max="3629" width="14.140625" style="1" customWidth="1"/>
    <col min="3630" max="3630" width="13.140625" style="1" customWidth="1"/>
    <col min="3631" max="3631" width="14" style="1" customWidth="1"/>
    <col min="3632" max="3632" width="12.85546875" style="1" customWidth="1"/>
    <col min="3633" max="3633" width="12.42578125" style="1" customWidth="1"/>
    <col min="3634" max="3634" width="12.85546875" style="1" customWidth="1"/>
    <col min="3635" max="3635" width="13.28515625" style="1" customWidth="1"/>
    <col min="3636" max="3636" width="14" style="1" customWidth="1"/>
    <col min="3637" max="3637" width="9.140625" style="1" customWidth="1"/>
    <col min="3638" max="3638" width="14.5703125" style="1" customWidth="1"/>
    <col min="3639" max="3827" width="9.140625" style="1"/>
    <col min="3828" max="3828" width="21" style="1" bestFit="1" customWidth="1"/>
    <col min="3829" max="3834" width="15.42578125" style="1" customWidth="1"/>
    <col min="3835" max="3835" width="14.85546875" style="1" customWidth="1"/>
    <col min="3836" max="3839" width="15" style="1" customWidth="1"/>
    <col min="3840" max="3840" width="11.7109375" style="1" bestFit="1" customWidth="1"/>
    <col min="3841" max="3841" width="16.7109375" style="1" customWidth="1"/>
    <col min="3842" max="3843" width="14.7109375" style="1" customWidth="1"/>
    <col min="3844" max="3844" width="14.85546875" style="1" customWidth="1"/>
    <col min="3845" max="3845" width="2.28515625" style="1" customWidth="1"/>
    <col min="3846" max="3846" width="11.140625" style="1" customWidth="1"/>
    <col min="3847" max="3847" width="12.85546875" style="1" customWidth="1"/>
    <col min="3848" max="3848" width="11.7109375" style="1" customWidth="1"/>
    <col min="3849" max="3849" width="8.85546875" style="1" customWidth="1"/>
    <col min="3850" max="3850" width="11.140625" style="1" customWidth="1"/>
    <col min="3851" max="3851" width="1.85546875" style="1" customWidth="1"/>
    <col min="3852" max="3852" width="12.42578125" style="1" customWidth="1"/>
    <col min="3853" max="3853" width="12.5703125" style="1" customWidth="1"/>
    <col min="3854" max="3854" width="1.85546875" style="1" customWidth="1"/>
    <col min="3855" max="3855" width="8.28515625" style="1" customWidth="1"/>
    <col min="3856" max="3856" width="9.140625" style="1" customWidth="1"/>
    <col min="3857" max="3857" width="10.7109375" style="1" customWidth="1"/>
    <col min="3858" max="3858" width="8.85546875" style="1" customWidth="1"/>
    <col min="3859" max="3859" width="1.42578125" style="1" customWidth="1"/>
    <col min="3860" max="3860" width="11.85546875" style="1" customWidth="1"/>
    <col min="3861" max="3861" width="12.140625" style="1" customWidth="1"/>
    <col min="3862" max="3862" width="13.7109375" style="1" customWidth="1"/>
    <col min="3863" max="3863" width="12.85546875" style="1" customWidth="1"/>
    <col min="3864" max="3864" width="1.42578125" style="1" customWidth="1"/>
    <col min="3865" max="3865" width="8.140625" style="1" customWidth="1"/>
    <col min="3866" max="3866" width="11.140625" style="1" customWidth="1"/>
    <col min="3867" max="3867" width="10.42578125" style="1" customWidth="1"/>
    <col min="3868" max="3868" width="15.42578125" style="1" customWidth="1"/>
    <col min="3869" max="3869" width="1.42578125" style="1" customWidth="1"/>
    <col min="3870" max="3870" width="14.42578125" style="1" customWidth="1"/>
    <col min="3871" max="3871" width="1.42578125" style="1" customWidth="1"/>
    <col min="3872" max="3874" width="0" style="1" hidden="1" customWidth="1"/>
    <col min="3875" max="3875" width="11.7109375" style="1" customWidth="1"/>
    <col min="3876" max="3876" width="14.42578125" style="1" customWidth="1"/>
    <col min="3877" max="3877" width="12.7109375" style="1" customWidth="1"/>
    <col min="3878" max="3878" width="0" style="1" hidden="1" customWidth="1"/>
    <col min="3879" max="3879" width="13" style="1" customWidth="1"/>
    <col min="3880" max="3880" width="8.28515625" style="1" customWidth="1"/>
    <col min="3881" max="3882" width="15" style="1" customWidth="1"/>
    <col min="3883" max="3883" width="13" style="1" customWidth="1"/>
    <col min="3884" max="3884" width="13.5703125" style="1" customWidth="1"/>
    <col min="3885" max="3885" width="14.140625" style="1" customWidth="1"/>
    <col min="3886" max="3886" width="13.140625" style="1" customWidth="1"/>
    <col min="3887" max="3887" width="14" style="1" customWidth="1"/>
    <col min="3888" max="3888" width="12.85546875" style="1" customWidth="1"/>
    <col min="3889" max="3889" width="12.42578125" style="1" customWidth="1"/>
    <col min="3890" max="3890" width="12.85546875" style="1" customWidth="1"/>
    <col min="3891" max="3891" width="13.28515625" style="1" customWidth="1"/>
    <col min="3892" max="3892" width="14" style="1" customWidth="1"/>
    <col min="3893" max="3893" width="9.140625" style="1" customWidth="1"/>
    <col min="3894" max="3894" width="14.5703125" style="1" customWidth="1"/>
    <col min="3895" max="4083" width="9.140625" style="1"/>
    <col min="4084" max="4084" width="21" style="1" bestFit="1" customWidth="1"/>
    <col min="4085" max="4090" width="15.42578125" style="1" customWidth="1"/>
    <col min="4091" max="4091" width="14.85546875" style="1" customWidth="1"/>
    <col min="4092" max="4095" width="15" style="1" customWidth="1"/>
    <col min="4096" max="4096" width="11.7109375" style="1" bestFit="1" customWidth="1"/>
    <col min="4097" max="4097" width="16.7109375" style="1" customWidth="1"/>
    <col min="4098" max="4099" width="14.7109375" style="1" customWidth="1"/>
    <col min="4100" max="4100" width="14.85546875" style="1" customWidth="1"/>
    <col min="4101" max="4101" width="2.28515625" style="1" customWidth="1"/>
    <col min="4102" max="4102" width="11.140625" style="1" customWidth="1"/>
    <col min="4103" max="4103" width="12.85546875" style="1" customWidth="1"/>
    <col min="4104" max="4104" width="11.7109375" style="1" customWidth="1"/>
    <col min="4105" max="4105" width="8.85546875" style="1" customWidth="1"/>
    <col min="4106" max="4106" width="11.140625" style="1" customWidth="1"/>
    <col min="4107" max="4107" width="1.85546875" style="1" customWidth="1"/>
    <col min="4108" max="4108" width="12.42578125" style="1" customWidth="1"/>
    <col min="4109" max="4109" width="12.5703125" style="1" customWidth="1"/>
    <col min="4110" max="4110" width="1.85546875" style="1" customWidth="1"/>
    <col min="4111" max="4111" width="8.28515625" style="1" customWidth="1"/>
    <col min="4112" max="4112" width="9.140625" style="1" customWidth="1"/>
    <col min="4113" max="4113" width="10.7109375" style="1" customWidth="1"/>
    <col min="4114" max="4114" width="8.85546875" style="1" customWidth="1"/>
    <col min="4115" max="4115" width="1.42578125" style="1" customWidth="1"/>
    <col min="4116" max="4116" width="11.85546875" style="1" customWidth="1"/>
    <col min="4117" max="4117" width="12.140625" style="1" customWidth="1"/>
    <col min="4118" max="4118" width="13.7109375" style="1" customWidth="1"/>
    <col min="4119" max="4119" width="12.85546875" style="1" customWidth="1"/>
    <col min="4120" max="4120" width="1.42578125" style="1" customWidth="1"/>
    <col min="4121" max="4121" width="8.140625" style="1" customWidth="1"/>
    <col min="4122" max="4122" width="11.140625" style="1" customWidth="1"/>
    <col min="4123" max="4123" width="10.42578125" style="1" customWidth="1"/>
    <col min="4124" max="4124" width="15.42578125" style="1" customWidth="1"/>
    <col min="4125" max="4125" width="1.42578125" style="1" customWidth="1"/>
    <col min="4126" max="4126" width="14.42578125" style="1" customWidth="1"/>
    <col min="4127" max="4127" width="1.42578125" style="1" customWidth="1"/>
    <col min="4128" max="4130" width="0" style="1" hidden="1" customWidth="1"/>
    <col min="4131" max="4131" width="11.7109375" style="1" customWidth="1"/>
    <col min="4132" max="4132" width="14.42578125" style="1" customWidth="1"/>
    <col min="4133" max="4133" width="12.7109375" style="1" customWidth="1"/>
    <col min="4134" max="4134" width="0" style="1" hidden="1" customWidth="1"/>
    <col min="4135" max="4135" width="13" style="1" customWidth="1"/>
    <col min="4136" max="4136" width="8.28515625" style="1" customWidth="1"/>
    <col min="4137" max="4138" width="15" style="1" customWidth="1"/>
    <col min="4139" max="4139" width="13" style="1" customWidth="1"/>
    <col min="4140" max="4140" width="13.5703125" style="1" customWidth="1"/>
    <col min="4141" max="4141" width="14.140625" style="1" customWidth="1"/>
    <col min="4142" max="4142" width="13.140625" style="1" customWidth="1"/>
    <col min="4143" max="4143" width="14" style="1" customWidth="1"/>
    <col min="4144" max="4144" width="12.85546875" style="1" customWidth="1"/>
    <col min="4145" max="4145" width="12.42578125" style="1" customWidth="1"/>
    <col min="4146" max="4146" width="12.85546875" style="1" customWidth="1"/>
    <col min="4147" max="4147" width="13.28515625" style="1" customWidth="1"/>
    <col min="4148" max="4148" width="14" style="1" customWidth="1"/>
    <col min="4149" max="4149" width="9.140625" style="1" customWidth="1"/>
    <col min="4150" max="4150" width="14.5703125" style="1" customWidth="1"/>
    <col min="4151" max="4339" width="9.140625" style="1"/>
    <col min="4340" max="4340" width="21" style="1" bestFit="1" customWidth="1"/>
    <col min="4341" max="4346" width="15.42578125" style="1" customWidth="1"/>
    <col min="4347" max="4347" width="14.85546875" style="1" customWidth="1"/>
    <col min="4348" max="4351" width="15" style="1" customWidth="1"/>
    <col min="4352" max="4352" width="11.7109375" style="1" bestFit="1" customWidth="1"/>
    <col min="4353" max="4353" width="16.7109375" style="1" customWidth="1"/>
    <col min="4354" max="4355" width="14.7109375" style="1" customWidth="1"/>
    <col min="4356" max="4356" width="14.85546875" style="1" customWidth="1"/>
    <col min="4357" max="4357" width="2.28515625" style="1" customWidth="1"/>
    <col min="4358" max="4358" width="11.140625" style="1" customWidth="1"/>
    <col min="4359" max="4359" width="12.85546875" style="1" customWidth="1"/>
    <col min="4360" max="4360" width="11.7109375" style="1" customWidth="1"/>
    <col min="4361" max="4361" width="8.85546875" style="1" customWidth="1"/>
    <col min="4362" max="4362" width="11.140625" style="1" customWidth="1"/>
    <col min="4363" max="4363" width="1.85546875" style="1" customWidth="1"/>
    <col min="4364" max="4364" width="12.42578125" style="1" customWidth="1"/>
    <col min="4365" max="4365" width="12.5703125" style="1" customWidth="1"/>
    <col min="4366" max="4366" width="1.85546875" style="1" customWidth="1"/>
    <col min="4367" max="4367" width="8.28515625" style="1" customWidth="1"/>
    <col min="4368" max="4368" width="9.140625" style="1" customWidth="1"/>
    <col min="4369" max="4369" width="10.7109375" style="1" customWidth="1"/>
    <col min="4370" max="4370" width="8.85546875" style="1" customWidth="1"/>
    <col min="4371" max="4371" width="1.42578125" style="1" customWidth="1"/>
    <col min="4372" max="4372" width="11.85546875" style="1" customWidth="1"/>
    <col min="4373" max="4373" width="12.140625" style="1" customWidth="1"/>
    <col min="4374" max="4374" width="13.7109375" style="1" customWidth="1"/>
    <col min="4375" max="4375" width="12.85546875" style="1" customWidth="1"/>
    <col min="4376" max="4376" width="1.42578125" style="1" customWidth="1"/>
    <col min="4377" max="4377" width="8.140625" style="1" customWidth="1"/>
    <col min="4378" max="4378" width="11.140625" style="1" customWidth="1"/>
    <col min="4379" max="4379" width="10.42578125" style="1" customWidth="1"/>
    <col min="4380" max="4380" width="15.42578125" style="1" customWidth="1"/>
    <col min="4381" max="4381" width="1.42578125" style="1" customWidth="1"/>
    <col min="4382" max="4382" width="14.42578125" style="1" customWidth="1"/>
    <col min="4383" max="4383" width="1.42578125" style="1" customWidth="1"/>
    <col min="4384" max="4386" width="0" style="1" hidden="1" customWidth="1"/>
    <col min="4387" max="4387" width="11.7109375" style="1" customWidth="1"/>
    <col min="4388" max="4388" width="14.42578125" style="1" customWidth="1"/>
    <col min="4389" max="4389" width="12.7109375" style="1" customWidth="1"/>
    <col min="4390" max="4390" width="0" style="1" hidden="1" customWidth="1"/>
    <col min="4391" max="4391" width="13" style="1" customWidth="1"/>
    <col min="4392" max="4392" width="8.28515625" style="1" customWidth="1"/>
    <col min="4393" max="4394" width="15" style="1" customWidth="1"/>
    <col min="4395" max="4395" width="13" style="1" customWidth="1"/>
    <col min="4396" max="4396" width="13.5703125" style="1" customWidth="1"/>
    <col min="4397" max="4397" width="14.140625" style="1" customWidth="1"/>
    <col min="4398" max="4398" width="13.140625" style="1" customWidth="1"/>
    <col min="4399" max="4399" width="14" style="1" customWidth="1"/>
    <col min="4400" max="4400" width="12.85546875" style="1" customWidth="1"/>
    <col min="4401" max="4401" width="12.42578125" style="1" customWidth="1"/>
    <col min="4402" max="4402" width="12.85546875" style="1" customWidth="1"/>
    <col min="4403" max="4403" width="13.28515625" style="1" customWidth="1"/>
    <col min="4404" max="4404" width="14" style="1" customWidth="1"/>
    <col min="4405" max="4405" width="9.140625" style="1" customWidth="1"/>
    <col min="4406" max="4406" width="14.5703125" style="1" customWidth="1"/>
    <col min="4407" max="4595" width="9.140625" style="1"/>
    <col min="4596" max="4596" width="21" style="1" bestFit="1" customWidth="1"/>
    <col min="4597" max="4602" width="15.42578125" style="1" customWidth="1"/>
    <col min="4603" max="4603" width="14.85546875" style="1" customWidth="1"/>
    <col min="4604" max="4607" width="15" style="1" customWidth="1"/>
    <col min="4608" max="4608" width="11.7109375" style="1" bestFit="1" customWidth="1"/>
    <col min="4609" max="4609" width="16.7109375" style="1" customWidth="1"/>
    <col min="4610" max="4611" width="14.7109375" style="1" customWidth="1"/>
    <col min="4612" max="4612" width="14.85546875" style="1" customWidth="1"/>
    <col min="4613" max="4613" width="2.28515625" style="1" customWidth="1"/>
    <col min="4614" max="4614" width="11.140625" style="1" customWidth="1"/>
    <col min="4615" max="4615" width="12.85546875" style="1" customWidth="1"/>
    <col min="4616" max="4616" width="11.7109375" style="1" customWidth="1"/>
    <col min="4617" max="4617" width="8.85546875" style="1" customWidth="1"/>
    <col min="4618" max="4618" width="11.140625" style="1" customWidth="1"/>
    <col min="4619" max="4619" width="1.85546875" style="1" customWidth="1"/>
    <col min="4620" max="4620" width="12.42578125" style="1" customWidth="1"/>
    <col min="4621" max="4621" width="12.5703125" style="1" customWidth="1"/>
    <col min="4622" max="4622" width="1.85546875" style="1" customWidth="1"/>
    <col min="4623" max="4623" width="8.28515625" style="1" customWidth="1"/>
    <col min="4624" max="4624" width="9.140625" style="1" customWidth="1"/>
    <col min="4625" max="4625" width="10.7109375" style="1" customWidth="1"/>
    <col min="4626" max="4626" width="8.85546875" style="1" customWidth="1"/>
    <col min="4627" max="4627" width="1.42578125" style="1" customWidth="1"/>
    <col min="4628" max="4628" width="11.85546875" style="1" customWidth="1"/>
    <col min="4629" max="4629" width="12.140625" style="1" customWidth="1"/>
    <col min="4630" max="4630" width="13.7109375" style="1" customWidth="1"/>
    <col min="4631" max="4631" width="12.85546875" style="1" customWidth="1"/>
    <col min="4632" max="4632" width="1.42578125" style="1" customWidth="1"/>
    <col min="4633" max="4633" width="8.140625" style="1" customWidth="1"/>
    <col min="4634" max="4634" width="11.140625" style="1" customWidth="1"/>
    <col min="4635" max="4635" width="10.42578125" style="1" customWidth="1"/>
    <col min="4636" max="4636" width="15.42578125" style="1" customWidth="1"/>
    <col min="4637" max="4637" width="1.42578125" style="1" customWidth="1"/>
    <col min="4638" max="4638" width="14.42578125" style="1" customWidth="1"/>
    <col min="4639" max="4639" width="1.42578125" style="1" customWidth="1"/>
    <col min="4640" max="4642" width="0" style="1" hidden="1" customWidth="1"/>
    <col min="4643" max="4643" width="11.7109375" style="1" customWidth="1"/>
    <col min="4644" max="4644" width="14.42578125" style="1" customWidth="1"/>
    <col min="4645" max="4645" width="12.7109375" style="1" customWidth="1"/>
    <col min="4646" max="4646" width="0" style="1" hidden="1" customWidth="1"/>
    <col min="4647" max="4647" width="13" style="1" customWidth="1"/>
    <col min="4648" max="4648" width="8.28515625" style="1" customWidth="1"/>
    <col min="4649" max="4650" width="15" style="1" customWidth="1"/>
    <col min="4651" max="4651" width="13" style="1" customWidth="1"/>
    <col min="4652" max="4652" width="13.5703125" style="1" customWidth="1"/>
    <col min="4653" max="4653" width="14.140625" style="1" customWidth="1"/>
    <col min="4654" max="4654" width="13.140625" style="1" customWidth="1"/>
    <col min="4655" max="4655" width="14" style="1" customWidth="1"/>
    <col min="4656" max="4656" width="12.85546875" style="1" customWidth="1"/>
    <col min="4657" max="4657" width="12.42578125" style="1" customWidth="1"/>
    <col min="4658" max="4658" width="12.85546875" style="1" customWidth="1"/>
    <col min="4659" max="4659" width="13.28515625" style="1" customWidth="1"/>
    <col min="4660" max="4660" width="14" style="1" customWidth="1"/>
    <col min="4661" max="4661" width="9.140625" style="1" customWidth="1"/>
    <col min="4662" max="4662" width="14.5703125" style="1" customWidth="1"/>
    <col min="4663" max="4851" width="9.140625" style="1"/>
    <col min="4852" max="4852" width="21" style="1" bestFit="1" customWidth="1"/>
    <col min="4853" max="4858" width="15.42578125" style="1" customWidth="1"/>
    <col min="4859" max="4859" width="14.85546875" style="1" customWidth="1"/>
    <col min="4860" max="4863" width="15" style="1" customWidth="1"/>
    <col min="4864" max="4864" width="11.7109375" style="1" bestFit="1" customWidth="1"/>
    <col min="4865" max="4865" width="16.7109375" style="1" customWidth="1"/>
    <col min="4866" max="4867" width="14.7109375" style="1" customWidth="1"/>
    <col min="4868" max="4868" width="14.85546875" style="1" customWidth="1"/>
    <col min="4869" max="4869" width="2.28515625" style="1" customWidth="1"/>
    <col min="4870" max="4870" width="11.140625" style="1" customWidth="1"/>
    <col min="4871" max="4871" width="12.85546875" style="1" customWidth="1"/>
    <col min="4872" max="4872" width="11.7109375" style="1" customWidth="1"/>
    <col min="4873" max="4873" width="8.85546875" style="1" customWidth="1"/>
    <col min="4874" max="4874" width="11.140625" style="1" customWidth="1"/>
    <col min="4875" max="4875" width="1.85546875" style="1" customWidth="1"/>
    <col min="4876" max="4876" width="12.42578125" style="1" customWidth="1"/>
    <col min="4877" max="4877" width="12.5703125" style="1" customWidth="1"/>
    <col min="4878" max="4878" width="1.85546875" style="1" customWidth="1"/>
    <col min="4879" max="4879" width="8.28515625" style="1" customWidth="1"/>
    <col min="4880" max="4880" width="9.140625" style="1" customWidth="1"/>
    <col min="4881" max="4881" width="10.7109375" style="1" customWidth="1"/>
    <col min="4882" max="4882" width="8.85546875" style="1" customWidth="1"/>
    <col min="4883" max="4883" width="1.42578125" style="1" customWidth="1"/>
    <col min="4884" max="4884" width="11.85546875" style="1" customWidth="1"/>
    <col min="4885" max="4885" width="12.140625" style="1" customWidth="1"/>
    <col min="4886" max="4886" width="13.7109375" style="1" customWidth="1"/>
    <col min="4887" max="4887" width="12.85546875" style="1" customWidth="1"/>
    <col min="4888" max="4888" width="1.42578125" style="1" customWidth="1"/>
    <col min="4889" max="4889" width="8.140625" style="1" customWidth="1"/>
    <col min="4890" max="4890" width="11.140625" style="1" customWidth="1"/>
    <col min="4891" max="4891" width="10.42578125" style="1" customWidth="1"/>
    <col min="4892" max="4892" width="15.42578125" style="1" customWidth="1"/>
    <col min="4893" max="4893" width="1.42578125" style="1" customWidth="1"/>
    <col min="4894" max="4894" width="14.42578125" style="1" customWidth="1"/>
    <col min="4895" max="4895" width="1.42578125" style="1" customWidth="1"/>
    <col min="4896" max="4898" width="0" style="1" hidden="1" customWidth="1"/>
    <col min="4899" max="4899" width="11.7109375" style="1" customWidth="1"/>
    <col min="4900" max="4900" width="14.42578125" style="1" customWidth="1"/>
    <col min="4901" max="4901" width="12.7109375" style="1" customWidth="1"/>
    <col min="4902" max="4902" width="0" style="1" hidden="1" customWidth="1"/>
    <col min="4903" max="4903" width="13" style="1" customWidth="1"/>
    <col min="4904" max="4904" width="8.28515625" style="1" customWidth="1"/>
    <col min="4905" max="4906" width="15" style="1" customWidth="1"/>
    <col min="4907" max="4907" width="13" style="1" customWidth="1"/>
    <col min="4908" max="4908" width="13.5703125" style="1" customWidth="1"/>
    <col min="4909" max="4909" width="14.140625" style="1" customWidth="1"/>
    <col min="4910" max="4910" width="13.140625" style="1" customWidth="1"/>
    <col min="4911" max="4911" width="14" style="1" customWidth="1"/>
    <col min="4912" max="4912" width="12.85546875" style="1" customWidth="1"/>
    <col min="4913" max="4913" width="12.42578125" style="1" customWidth="1"/>
    <col min="4914" max="4914" width="12.85546875" style="1" customWidth="1"/>
    <col min="4915" max="4915" width="13.28515625" style="1" customWidth="1"/>
    <col min="4916" max="4916" width="14" style="1" customWidth="1"/>
    <col min="4917" max="4917" width="9.140625" style="1" customWidth="1"/>
    <col min="4918" max="4918" width="14.5703125" style="1" customWidth="1"/>
    <col min="4919" max="5107" width="9.140625" style="1"/>
    <col min="5108" max="5108" width="21" style="1" bestFit="1" customWidth="1"/>
    <col min="5109" max="5114" width="15.42578125" style="1" customWidth="1"/>
    <col min="5115" max="5115" width="14.85546875" style="1" customWidth="1"/>
    <col min="5116" max="5119" width="15" style="1" customWidth="1"/>
    <col min="5120" max="5120" width="11.7109375" style="1" bestFit="1" customWidth="1"/>
    <col min="5121" max="5121" width="16.7109375" style="1" customWidth="1"/>
    <col min="5122" max="5123" width="14.7109375" style="1" customWidth="1"/>
    <col min="5124" max="5124" width="14.85546875" style="1" customWidth="1"/>
    <col min="5125" max="5125" width="2.28515625" style="1" customWidth="1"/>
    <col min="5126" max="5126" width="11.140625" style="1" customWidth="1"/>
    <col min="5127" max="5127" width="12.85546875" style="1" customWidth="1"/>
    <col min="5128" max="5128" width="11.7109375" style="1" customWidth="1"/>
    <col min="5129" max="5129" width="8.85546875" style="1" customWidth="1"/>
    <col min="5130" max="5130" width="11.140625" style="1" customWidth="1"/>
    <col min="5131" max="5131" width="1.85546875" style="1" customWidth="1"/>
    <col min="5132" max="5132" width="12.42578125" style="1" customWidth="1"/>
    <col min="5133" max="5133" width="12.5703125" style="1" customWidth="1"/>
    <col min="5134" max="5134" width="1.85546875" style="1" customWidth="1"/>
    <col min="5135" max="5135" width="8.28515625" style="1" customWidth="1"/>
    <col min="5136" max="5136" width="9.140625" style="1" customWidth="1"/>
    <col min="5137" max="5137" width="10.7109375" style="1" customWidth="1"/>
    <col min="5138" max="5138" width="8.85546875" style="1" customWidth="1"/>
    <col min="5139" max="5139" width="1.42578125" style="1" customWidth="1"/>
    <col min="5140" max="5140" width="11.85546875" style="1" customWidth="1"/>
    <col min="5141" max="5141" width="12.140625" style="1" customWidth="1"/>
    <col min="5142" max="5142" width="13.7109375" style="1" customWidth="1"/>
    <col min="5143" max="5143" width="12.85546875" style="1" customWidth="1"/>
    <col min="5144" max="5144" width="1.42578125" style="1" customWidth="1"/>
    <col min="5145" max="5145" width="8.140625" style="1" customWidth="1"/>
    <col min="5146" max="5146" width="11.140625" style="1" customWidth="1"/>
    <col min="5147" max="5147" width="10.42578125" style="1" customWidth="1"/>
    <col min="5148" max="5148" width="15.42578125" style="1" customWidth="1"/>
    <col min="5149" max="5149" width="1.42578125" style="1" customWidth="1"/>
    <col min="5150" max="5150" width="14.42578125" style="1" customWidth="1"/>
    <col min="5151" max="5151" width="1.42578125" style="1" customWidth="1"/>
    <col min="5152" max="5154" width="0" style="1" hidden="1" customWidth="1"/>
    <col min="5155" max="5155" width="11.7109375" style="1" customWidth="1"/>
    <col min="5156" max="5156" width="14.42578125" style="1" customWidth="1"/>
    <col min="5157" max="5157" width="12.7109375" style="1" customWidth="1"/>
    <col min="5158" max="5158" width="0" style="1" hidden="1" customWidth="1"/>
    <col min="5159" max="5159" width="13" style="1" customWidth="1"/>
    <col min="5160" max="5160" width="8.28515625" style="1" customWidth="1"/>
    <col min="5161" max="5162" width="15" style="1" customWidth="1"/>
    <col min="5163" max="5163" width="13" style="1" customWidth="1"/>
    <col min="5164" max="5164" width="13.5703125" style="1" customWidth="1"/>
    <col min="5165" max="5165" width="14.140625" style="1" customWidth="1"/>
    <col min="5166" max="5166" width="13.140625" style="1" customWidth="1"/>
    <col min="5167" max="5167" width="14" style="1" customWidth="1"/>
    <col min="5168" max="5168" width="12.85546875" style="1" customWidth="1"/>
    <col min="5169" max="5169" width="12.42578125" style="1" customWidth="1"/>
    <col min="5170" max="5170" width="12.85546875" style="1" customWidth="1"/>
    <col min="5171" max="5171" width="13.28515625" style="1" customWidth="1"/>
    <col min="5172" max="5172" width="14" style="1" customWidth="1"/>
    <col min="5173" max="5173" width="9.140625" style="1" customWidth="1"/>
    <col min="5174" max="5174" width="14.5703125" style="1" customWidth="1"/>
    <col min="5175" max="5363" width="9.140625" style="1"/>
    <col min="5364" max="5364" width="21" style="1" bestFit="1" customWidth="1"/>
    <col min="5365" max="5370" width="15.42578125" style="1" customWidth="1"/>
    <col min="5371" max="5371" width="14.85546875" style="1" customWidth="1"/>
    <col min="5372" max="5375" width="15" style="1" customWidth="1"/>
    <col min="5376" max="5376" width="11.7109375" style="1" bestFit="1" customWidth="1"/>
    <col min="5377" max="5377" width="16.7109375" style="1" customWidth="1"/>
    <col min="5378" max="5379" width="14.7109375" style="1" customWidth="1"/>
    <col min="5380" max="5380" width="14.85546875" style="1" customWidth="1"/>
    <col min="5381" max="5381" width="2.28515625" style="1" customWidth="1"/>
    <col min="5382" max="5382" width="11.140625" style="1" customWidth="1"/>
    <col min="5383" max="5383" width="12.85546875" style="1" customWidth="1"/>
    <col min="5384" max="5384" width="11.7109375" style="1" customWidth="1"/>
    <col min="5385" max="5385" width="8.85546875" style="1" customWidth="1"/>
    <col min="5386" max="5386" width="11.140625" style="1" customWidth="1"/>
    <col min="5387" max="5387" width="1.85546875" style="1" customWidth="1"/>
    <col min="5388" max="5388" width="12.42578125" style="1" customWidth="1"/>
    <col min="5389" max="5389" width="12.5703125" style="1" customWidth="1"/>
    <col min="5390" max="5390" width="1.85546875" style="1" customWidth="1"/>
    <col min="5391" max="5391" width="8.28515625" style="1" customWidth="1"/>
    <col min="5392" max="5392" width="9.140625" style="1" customWidth="1"/>
    <col min="5393" max="5393" width="10.7109375" style="1" customWidth="1"/>
    <col min="5394" max="5394" width="8.85546875" style="1" customWidth="1"/>
    <col min="5395" max="5395" width="1.42578125" style="1" customWidth="1"/>
    <col min="5396" max="5396" width="11.85546875" style="1" customWidth="1"/>
    <col min="5397" max="5397" width="12.140625" style="1" customWidth="1"/>
    <col min="5398" max="5398" width="13.7109375" style="1" customWidth="1"/>
    <col min="5399" max="5399" width="12.85546875" style="1" customWidth="1"/>
    <col min="5400" max="5400" width="1.42578125" style="1" customWidth="1"/>
    <col min="5401" max="5401" width="8.140625" style="1" customWidth="1"/>
    <col min="5402" max="5402" width="11.140625" style="1" customWidth="1"/>
    <col min="5403" max="5403" width="10.42578125" style="1" customWidth="1"/>
    <col min="5404" max="5404" width="15.42578125" style="1" customWidth="1"/>
    <col min="5405" max="5405" width="1.42578125" style="1" customWidth="1"/>
    <col min="5406" max="5406" width="14.42578125" style="1" customWidth="1"/>
    <col min="5407" max="5407" width="1.42578125" style="1" customWidth="1"/>
    <col min="5408" max="5410" width="0" style="1" hidden="1" customWidth="1"/>
    <col min="5411" max="5411" width="11.7109375" style="1" customWidth="1"/>
    <col min="5412" max="5412" width="14.42578125" style="1" customWidth="1"/>
    <col min="5413" max="5413" width="12.7109375" style="1" customWidth="1"/>
    <col min="5414" max="5414" width="0" style="1" hidden="1" customWidth="1"/>
    <col min="5415" max="5415" width="13" style="1" customWidth="1"/>
    <col min="5416" max="5416" width="8.28515625" style="1" customWidth="1"/>
    <col min="5417" max="5418" width="15" style="1" customWidth="1"/>
    <col min="5419" max="5419" width="13" style="1" customWidth="1"/>
    <col min="5420" max="5420" width="13.5703125" style="1" customWidth="1"/>
    <col min="5421" max="5421" width="14.140625" style="1" customWidth="1"/>
    <col min="5422" max="5422" width="13.140625" style="1" customWidth="1"/>
    <col min="5423" max="5423" width="14" style="1" customWidth="1"/>
    <col min="5424" max="5424" width="12.85546875" style="1" customWidth="1"/>
    <col min="5425" max="5425" width="12.42578125" style="1" customWidth="1"/>
    <col min="5426" max="5426" width="12.85546875" style="1" customWidth="1"/>
    <col min="5427" max="5427" width="13.28515625" style="1" customWidth="1"/>
    <col min="5428" max="5428" width="14" style="1" customWidth="1"/>
    <col min="5429" max="5429" width="9.140625" style="1" customWidth="1"/>
    <col min="5430" max="5430" width="14.5703125" style="1" customWidth="1"/>
    <col min="5431" max="5619" width="9.140625" style="1"/>
    <col min="5620" max="5620" width="21" style="1" bestFit="1" customWidth="1"/>
    <col min="5621" max="5626" width="15.42578125" style="1" customWidth="1"/>
    <col min="5627" max="5627" width="14.85546875" style="1" customWidth="1"/>
    <col min="5628" max="5631" width="15" style="1" customWidth="1"/>
    <col min="5632" max="5632" width="11.7109375" style="1" bestFit="1" customWidth="1"/>
    <col min="5633" max="5633" width="16.7109375" style="1" customWidth="1"/>
    <col min="5634" max="5635" width="14.7109375" style="1" customWidth="1"/>
    <col min="5636" max="5636" width="14.85546875" style="1" customWidth="1"/>
    <col min="5637" max="5637" width="2.28515625" style="1" customWidth="1"/>
    <col min="5638" max="5638" width="11.140625" style="1" customWidth="1"/>
    <col min="5639" max="5639" width="12.85546875" style="1" customWidth="1"/>
    <col min="5640" max="5640" width="11.7109375" style="1" customWidth="1"/>
    <col min="5641" max="5641" width="8.85546875" style="1" customWidth="1"/>
    <col min="5642" max="5642" width="11.140625" style="1" customWidth="1"/>
    <col min="5643" max="5643" width="1.85546875" style="1" customWidth="1"/>
    <col min="5644" max="5644" width="12.42578125" style="1" customWidth="1"/>
    <col min="5645" max="5645" width="12.5703125" style="1" customWidth="1"/>
    <col min="5646" max="5646" width="1.85546875" style="1" customWidth="1"/>
    <col min="5647" max="5647" width="8.28515625" style="1" customWidth="1"/>
    <col min="5648" max="5648" width="9.140625" style="1" customWidth="1"/>
    <col min="5649" max="5649" width="10.7109375" style="1" customWidth="1"/>
    <col min="5650" max="5650" width="8.85546875" style="1" customWidth="1"/>
    <col min="5651" max="5651" width="1.42578125" style="1" customWidth="1"/>
    <col min="5652" max="5652" width="11.85546875" style="1" customWidth="1"/>
    <col min="5653" max="5653" width="12.140625" style="1" customWidth="1"/>
    <col min="5654" max="5654" width="13.7109375" style="1" customWidth="1"/>
    <col min="5655" max="5655" width="12.85546875" style="1" customWidth="1"/>
    <col min="5656" max="5656" width="1.42578125" style="1" customWidth="1"/>
    <col min="5657" max="5657" width="8.140625" style="1" customWidth="1"/>
    <col min="5658" max="5658" width="11.140625" style="1" customWidth="1"/>
    <col min="5659" max="5659" width="10.42578125" style="1" customWidth="1"/>
    <col min="5660" max="5660" width="15.42578125" style="1" customWidth="1"/>
    <col min="5661" max="5661" width="1.42578125" style="1" customWidth="1"/>
    <col min="5662" max="5662" width="14.42578125" style="1" customWidth="1"/>
    <col min="5663" max="5663" width="1.42578125" style="1" customWidth="1"/>
    <col min="5664" max="5666" width="0" style="1" hidden="1" customWidth="1"/>
    <col min="5667" max="5667" width="11.7109375" style="1" customWidth="1"/>
    <col min="5668" max="5668" width="14.42578125" style="1" customWidth="1"/>
    <col min="5669" max="5669" width="12.7109375" style="1" customWidth="1"/>
    <col min="5670" max="5670" width="0" style="1" hidden="1" customWidth="1"/>
    <col min="5671" max="5671" width="13" style="1" customWidth="1"/>
    <col min="5672" max="5672" width="8.28515625" style="1" customWidth="1"/>
    <col min="5673" max="5674" width="15" style="1" customWidth="1"/>
    <col min="5675" max="5675" width="13" style="1" customWidth="1"/>
    <col min="5676" max="5676" width="13.5703125" style="1" customWidth="1"/>
    <col min="5677" max="5677" width="14.140625" style="1" customWidth="1"/>
    <col min="5678" max="5678" width="13.140625" style="1" customWidth="1"/>
    <col min="5679" max="5679" width="14" style="1" customWidth="1"/>
    <col min="5680" max="5680" width="12.85546875" style="1" customWidth="1"/>
    <col min="5681" max="5681" width="12.42578125" style="1" customWidth="1"/>
    <col min="5682" max="5682" width="12.85546875" style="1" customWidth="1"/>
    <col min="5683" max="5683" width="13.28515625" style="1" customWidth="1"/>
    <col min="5684" max="5684" width="14" style="1" customWidth="1"/>
    <col min="5685" max="5685" width="9.140625" style="1" customWidth="1"/>
    <col min="5686" max="5686" width="14.5703125" style="1" customWidth="1"/>
    <col min="5687" max="5875" width="9.140625" style="1"/>
    <col min="5876" max="5876" width="21" style="1" bestFit="1" customWidth="1"/>
    <col min="5877" max="5882" width="15.42578125" style="1" customWidth="1"/>
    <col min="5883" max="5883" width="14.85546875" style="1" customWidth="1"/>
    <col min="5884" max="5887" width="15" style="1" customWidth="1"/>
    <col min="5888" max="5888" width="11.7109375" style="1" bestFit="1" customWidth="1"/>
    <col min="5889" max="5889" width="16.7109375" style="1" customWidth="1"/>
    <col min="5890" max="5891" width="14.7109375" style="1" customWidth="1"/>
    <col min="5892" max="5892" width="14.85546875" style="1" customWidth="1"/>
    <col min="5893" max="5893" width="2.28515625" style="1" customWidth="1"/>
    <col min="5894" max="5894" width="11.140625" style="1" customWidth="1"/>
    <col min="5895" max="5895" width="12.85546875" style="1" customWidth="1"/>
    <col min="5896" max="5896" width="11.7109375" style="1" customWidth="1"/>
    <col min="5897" max="5897" width="8.85546875" style="1" customWidth="1"/>
    <col min="5898" max="5898" width="11.140625" style="1" customWidth="1"/>
    <col min="5899" max="5899" width="1.85546875" style="1" customWidth="1"/>
    <col min="5900" max="5900" width="12.42578125" style="1" customWidth="1"/>
    <col min="5901" max="5901" width="12.5703125" style="1" customWidth="1"/>
    <col min="5902" max="5902" width="1.85546875" style="1" customWidth="1"/>
    <col min="5903" max="5903" width="8.28515625" style="1" customWidth="1"/>
    <col min="5904" max="5904" width="9.140625" style="1" customWidth="1"/>
    <col min="5905" max="5905" width="10.7109375" style="1" customWidth="1"/>
    <col min="5906" max="5906" width="8.85546875" style="1" customWidth="1"/>
    <col min="5907" max="5907" width="1.42578125" style="1" customWidth="1"/>
    <col min="5908" max="5908" width="11.85546875" style="1" customWidth="1"/>
    <col min="5909" max="5909" width="12.140625" style="1" customWidth="1"/>
    <col min="5910" max="5910" width="13.7109375" style="1" customWidth="1"/>
    <col min="5911" max="5911" width="12.85546875" style="1" customWidth="1"/>
    <col min="5912" max="5912" width="1.42578125" style="1" customWidth="1"/>
    <col min="5913" max="5913" width="8.140625" style="1" customWidth="1"/>
    <col min="5914" max="5914" width="11.140625" style="1" customWidth="1"/>
    <col min="5915" max="5915" width="10.42578125" style="1" customWidth="1"/>
    <col min="5916" max="5916" width="15.42578125" style="1" customWidth="1"/>
    <col min="5917" max="5917" width="1.42578125" style="1" customWidth="1"/>
    <col min="5918" max="5918" width="14.42578125" style="1" customWidth="1"/>
    <col min="5919" max="5919" width="1.42578125" style="1" customWidth="1"/>
    <col min="5920" max="5922" width="0" style="1" hidden="1" customWidth="1"/>
    <col min="5923" max="5923" width="11.7109375" style="1" customWidth="1"/>
    <col min="5924" max="5924" width="14.42578125" style="1" customWidth="1"/>
    <col min="5925" max="5925" width="12.7109375" style="1" customWidth="1"/>
    <col min="5926" max="5926" width="0" style="1" hidden="1" customWidth="1"/>
    <col min="5927" max="5927" width="13" style="1" customWidth="1"/>
    <col min="5928" max="5928" width="8.28515625" style="1" customWidth="1"/>
    <col min="5929" max="5930" width="15" style="1" customWidth="1"/>
    <col min="5931" max="5931" width="13" style="1" customWidth="1"/>
    <col min="5932" max="5932" width="13.5703125" style="1" customWidth="1"/>
    <col min="5933" max="5933" width="14.140625" style="1" customWidth="1"/>
    <col min="5934" max="5934" width="13.140625" style="1" customWidth="1"/>
    <col min="5935" max="5935" width="14" style="1" customWidth="1"/>
    <col min="5936" max="5936" width="12.85546875" style="1" customWidth="1"/>
    <col min="5937" max="5937" width="12.42578125" style="1" customWidth="1"/>
    <col min="5938" max="5938" width="12.85546875" style="1" customWidth="1"/>
    <col min="5939" max="5939" width="13.28515625" style="1" customWidth="1"/>
    <col min="5940" max="5940" width="14" style="1" customWidth="1"/>
    <col min="5941" max="5941" width="9.140625" style="1" customWidth="1"/>
    <col min="5942" max="5942" width="14.5703125" style="1" customWidth="1"/>
    <col min="5943" max="6131" width="9.140625" style="1"/>
    <col min="6132" max="6132" width="21" style="1" bestFit="1" customWidth="1"/>
    <col min="6133" max="6138" width="15.42578125" style="1" customWidth="1"/>
    <col min="6139" max="6139" width="14.85546875" style="1" customWidth="1"/>
    <col min="6140" max="6143" width="15" style="1" customWidth="1"/>
    <col min="6144" max="6144" width="11.7109375" style="1" bestFit="1" customWidth="1"/>
    <col min="6145" max="6145" width="16.7109375" style="1" customWidth="1"/>
    <col min="6146" max="6147" width="14.7109375" style="1" customWidth="1"/>
    <col min="6148" max="6148" width="14.85546875" style="1" customWidth="1"/>
    <col min="6149" max="6149" width="2.28515625" style="1" customWidth="1"/>
    <col min="6150" max="6150" width="11.140625" style="1" customWidth="1"/>
    <col min="6151" max="6151" width="12.85546875" style="1" customWidth="1"/>
    <col min="6152" max="6152" width="11.7109375" style="1" customWidth="1"/>
    <col min="6153" max="6153" width="8.85546875" style="1" customWidth="1"/>
    <col min="6154" max="6154" width="11.140625" style="1" customWidth="1"/>
    <col min="6155" max="6155" width="1.85546875" style="1" customWidth="1"/>
    <col min="6156" max="6156" width="12.42578125" style="1" customWidth="1"/>
    <col min="6157" max="6157" width="12.5703125" style="1" customWidth="1"/>
    <col min="6158" max="6158" width="1.85546875" style="1" customWidth="1"/>
    <col min="6159" max="6159" width="8.28515625" style="1" customWidth="1"/>
    <col min="6160" max="6160" width="9.140625" style="1" customWidth="1"/>
    <col min="6161" max="6161" width="10.7109375" style="1" customWidth="1"/>
    <col min="6162" max="6162" width="8.85546875" style="1" customWidth="1"/>
    <col min="6163" max="6163" width="1.42578125" style="1" customWidth="1"/>
    <col min="6164" max="6164" width="11.85546875" style="1" customWidth="1"/>
    <col min="6165" max="6165" width="12.140625" style="1" customWidth="1"/>
    <col min="6166" max="6166" width="13.7109375" style="1" customWidth="1"/>
    <col min="6167" max="6167" width="12.85546875" style="1" customWidth="1"/>
    <col min="6168" max="6168" width="1.42578125" style="1" customWidth="1"/>
    <col min="6169" max="6169" width="8.140625" style="1" customWidth="1"/>
    <col min="6170" max="6170" width="11.140625" style="1" customWidth="1"/>
    <col min="6171" max="6171" width="10.42578125" style="1" customWidth="1"/>
    <col min="6172" max="6172" width="15.42578125" style="1" customWidth="1"/>
    <col min="6173" max="6173" width="1.42578125" style="1" customWidth="1"/>
    <col min="6174" max="6174" width="14.42578125" style="1" customWidth="1"/>
    <col min="6175" max="6175" width="1.42578125" style="1" customWidth="1"/>
    <col min="6176" max="6178" width="0" style="1" hidden="1" customWidth="1"/>
    <col min="6179" max="6179" width="11.7109375" style="1" customWidth="1"/>
    <col min="6180" max="6180" width="14.42578125" style="1" customWidth="1"/>
    <col min="6181" max="6181" width="12.7109375" style="1" customWidth="1"/>
    <col min="6182" max="6182" width="0" style="1" hidden="1" customWidth="1"/>
    <col min="6183" max="6183" width="13" style="1" customWidth="1"/>
    <col min="6184" max="6184" width="8.28515625" style="1" customWidth="1"/>
    <col min="6185" max="6186" width="15" style="1" customWidth="1"/>
    <col min="6187" max="6187" width="13" style="1" customWidth="1"/>
    <col min="6188" max="6188" width="13.5703125" style="1" customWidth="1"/>
    <col min="6189" max="6189" width="14.140625" style="1" customWidth="1"/>
    <col min="6190" max="6190" width="13.140625" style="1" customWidth="1"/>
    <col min="6191" max="6191" width="14" style="1" customWidth="1"/>
    <col min="6192" max="6192" width="12.85546875" style="1" customWidth="1"/>
    <col min="6193" max="6193" width="12.42578125" style="1" customWidth="1"/>
    <col min="6194" max="6194" width="12.85546875" style="1" customWidth="1"/>
    <col min="6195" max="6195" width="13.28515625" style="1" customWidth="1"/>
    <col min="6196" max="6196" width="14" style="1" customWidth="1"/>
    <col min="6197" max="6197" width="9.140625" style="1" customWidth="1"/>
    <col min="6198" max="6198" width="14.5703125" style="1" customWidth="1"/>
    <col min="6199" max="6387" width="9.140625" style="1"/>
    <col min="6388" max="6388" width="21" style="1" bestFit="1" customWidth="1"/>
    <col min="6389" max="6394" width="15.42578125" style="1" customWidth="1"/>
    <col min="6395" max="6395" width="14.85546875" style="1" customWidth="1"/>
    <col min="6396" max="6399" width="15" style="1" customWidth="1"/>
    <col min="6400" max="6400" width="11.7109375" style="1" bestFit="1" customWidth="1"/>
    <col min="6401" max="6401" width="16.7109375" style="1" customWidth="1"/>
    <col min="6402" max="6403" width="14.7109375" style="1" customWidth="1"/>
    <col min="6404" max="6404" width="14.85546875" style="1" customWidth="1"/>
    <col min="6405" max="6405" width="2.28515625" style="1" customWidth="1"/>
    <col min="6406" max="6406" width="11.140625" style="1" customWidth="1"/>
    <col min="6407" max="6407" width="12.85546875" style="1" customWidth="1"/>
    <col min="6408" max="6408" width="11.7109375" style="1" customWidth="1"/>
    <col min="6409" max="6409" width="8.85546875" style="1" customWidth="1"/>
    <col min="6410" max="6410" width="11.140625" style="1" customWidth="1"/>
    <col min="6411" max="6411" width="1.85546875" style="1" customWidth="1"/>
    <col min="6412" max="6412" width="12.42578125" style="1" customWidth="1"/>
    <col min="6413" max="6413" width="12.5703125" style="1" customWidth="1"/>
    <col min="6414" max="6414" width="1.85546875" style="1" customWidth="1"/>
    <col min="6415" max="6415" width="8.28515625" style="1" customWidth="1"/>
    <col min="6416" max="6416" width="9.140625" style="1" customWidth="1"/>
    <col min="6417" max="6417" width="10.7109375" style="1" customWidth="1"/>
    <col min="6418" max="6418" width="8.85546875" style="1" customWidth="1"/>
    <col min="6419" max="6419" width="1.42578125" style="1" customWidth="1"/>
    <col min="6420" max="6420" width="11.85546875" style="1" customWidth="1"/>
    <col min="6421" max="6421" width="12.140625" style="1" customWidth="1"/>
    <col min="6422" max="6422" width="13.7109375" style="1" customWidth="1"/>
    <col min="6423" max="6423" width="12.85546875" style="1" customWidth="1"/>
    <col min="6424" max="6424" width="1.42578125" style="1" customWidth="1"/>
    <col min="6425" max="6425" width="8.140625" style="1" customWidth="1"/>
    <col min="6426" max="6426" width="11.140625" style="1" customWidth="1"/>
    <col min="6427" max="6427" width="10.42578125" style="1" customWidth="1"/>
    <col min="6428" max="6428" width="15.42578125" style="1" customWidth="1"/>
    <col min="6429" max="6429" width="1.42578125" style="1" customWidth="1"/>
    <col min="6430" max="6430" width="14.42578125" style="1" customWidth="1"/>
    <col min="6431" max="6431" width="1.42578125" style="1" customWidth="1"/>
    <col min="6432" max="6434" width="0" style="1" hidden="1" customWidth="1"/>
    <col min="6435" max="6435" width="11.7109375" style="1" customWidth="1"/>
    <col min="6436" max="6436" width="14.42578125" style="1" customWidth="1"/>
    <col min="6437" max="6437" width="12.7109375" style="1" customWidth="1"/>
    <col min="6438" max="6438" width="0" style="1" hidden="1" customWidth="1"/>
    <col min="6439" max="6439" width="13" style="1" customWidth="1"/>
    <col min="6440" max="6440" width="8.28515625" style="1" customWidth="1"/>
    <col min="6441" max="6442" width="15" style="1" customWidth="1"/>
    <col min="6443" max="6443" width="13" style="1" customWidth="1"/>
    <col min="6444" max="6444" width="13.5703125" style="1" customWidth="1"/>
    <col min="6445" max="6445" width="14.140625" style="1" customWidth="1"/>
    <col min="6446" max="6446" width="13.140625" style="1" customWidth="1"/>
    <col min="6447" max="6447" width="14" style="1" customWidth="1"/>
    <col min="6448" max="6448" width="12.85546875" style="1" customWidth="1"/>
    <col min="6449" max="6449" width="12.42578125" style="1" customWidth="1"/>
    <col min="6450" max="6450" width="12.85546875" style="1" customWidth="1"/>
    <col min="6451" max="6451" width="13.28515625" style="1" customWidth="1"/>
    <col min="6452" max="6452" width="14" style="1" customWidth="1"/>
    <col min="6453" max="6453" width="9.140625" style="1" customWidth="1"/>
    <col min="6454" max="6454" width="14.5703125" style="1" customWidth="1"/>
    <col min="6455" max="6643" width="9.140625" style="1"/>
    <col min="6644" max="6644" width="21" style="1" bestFit="1" customWidth="1"/>
    <col min="6645" max="6650" width="15.42578125" style="1" customWidth="1"/>
    <col min="6651" max="6651" width="14.85546875" style="1" customWidth="1"/>
    <col min="6652" max="6655" width="15" style="1" customWidth="1"/>
    <col min="6656" max="6656" width="11.7109375" style="1" bestFit="1" customWidth="1"/>
    <col min="6657" max="6657" width="16.7109375" style="1" customWidth="1"/>
    <col min="6658" max="6659" width="14.7109375" style="1" customWidth="1"/>
    <col min="6660" max="6660" width="14.85546875" style="1" customWidth="1"/>
    <col min="6661" max="6661" width="2.28515625" style="1" customWidth="1"/>
    <col min="6662" max="6662" width="11.140625" style="1" customWidth="1"/>
    <col min="6663" max="6663" width="12.85546875" style="1" customWidth="1"/>
    <col min="6664" max="6664" width="11.7109375" style="1" customWidth="1"/>
    <col min="6665" max="6665" width="8.85546875" style="1" customWidth="1"/>
    <col min="6666" max="6666" width="11.140625" style="1" customWidth="1"/>
    <col min="6667" max="6667" width="1.85546875" style="1" customWidth="1"/>
    <col min="6668" max="6668" width="12.42578125" style="1" customWidth="1"/>
    <col min="6669" max="6669" width="12.5703125" style="1" customWidth="1"/>
    <col min="6670" max="6670" width="1.85546875" style="1" customWidth="1"/>
    <col min="6671" max="6671" width="8.28515625" style="1" customWidth="1"/>
    <col min="6672" max="6672" width="9.140625" style="1" customWidth="1"/>
    <col min="6673" max="6673" width="10.7109375" style="1" customWidth="1"/>
    <col min="6674" max="6674" width="8.85546875" style="1" customWidth="1"/>
    <col min="6675" max="6675" width="1.42578125" style="1" customWidth="1"/>
    <col min="6676" max="6676" width="11.85546875" style="1" customWidth="1"/>
    <col min="6677" max="6677" width="12.140625" style="1" customWidth="1"/>
    <col min="6678" max="6678" width="13.7109375" style="1" customWidth="1"/>
    <col min="6679" max="6679" width="12.85546875" style="1" customWidth="1"/>
    <col min="6680" max="6680" width="1.42578125" style="1" customWidth="1"/>
    <col min="6681" max="6681" width="8.140625" style="1" customWidth="1"/>
    <col min="6682" max="6682" width="11.140625" style="1" customWidth="1"/>
    <col min="6683" max="6683" width="10.42578125" style="1" customWidth="1"/>
    <col min="6684" max="6684" width="15.42578125" style="1" customWidth="1"/>
    <col min="6685" max="6685" width="1.42578125" style="1" customWidth="1"/>
    <col min="6686" max="6686" width="14.42578125" style="1" customWidth="1"/>
    <col min="6687" max="6687" width="1.42578125" style="1" customWidth="1"/>
    <col min="6688" max="6690" width="0" style="1" hidden="1" customWidth="1"/>
    <col min="6691" max="6691" width="11.7109375" style="1" customWidth="1"/>
    <col min="6692" max="6692" width="14.42578125" style="1" customWidth="1"/>
    <col min="6693" max="6693" width="12.7109375" style="1" customWidth="1"/>
    <col min="6694" max="6694" width="0" style="1" hidden="1" customWidth="1"/>
    <col min="6695" max="6695" width="13" style="1" customWidth="1"/>
    <col min="6696" max="6696" width="8.28515625" style="1" customWidth="1"/>
    <col min="6697" max="6698" width="15" style="1" customWidth="1"/>
    <col min="6699" max="6699" width="13" style="1" customWidth="1"/>
    <col min="6700" max="6700" width="13.5703125" style="1" customWidth="1"/>
    <col min="6701" max="6701" width="14.140625" style="1" customWidth="1"/>
    <col min="6702" max="6702" width="13.140625" style="1" customWidth="1"/>
    <col min="6703" max="6703" width="14" style="1" customWidth="1"/>
    <col min="6704" max="6704" width="12.85546875" style="1" customWidth="1"/>
    <col min="6705" max="6705" width="12.42578125" style="1" customWidth="1"/>
    <col min="6706" max="6706" width="12.85546875" style="1" customWidth="1"/>
    <col min="6707" max="6707" width="13.28515625" style="1" customWidth="1"/>
    <col min="6708" max="6708" width="14" style="1" customWidth="1"/>
    <col min="6709" max="6709" width="9.140625" style="1" customWidth="1"/>
    <col min="6710" max="6710" width="14.5703125" style="1" customWidth="1"/>
    <col min="6711" max="6899" width="9.140625" style="1"/>
    <col min="6900" max="6900" width="21" style="1" bestFit="1" customWidth="1"/>
    <col min="6901" max="6906" width="15.42578125" style="1" customWidth="1"/>
    <col min="6907" max="6907" width="14.85546875" style="1" customWidth="1"/>
    <col min="6908" max="6911" width="15" style="1" customWidth="1"/>
    <col min="6912" max="6912" width="11.7109375" style="1" bestFit="1" customWidth="1"/>
    <col min="6913" max="6913" width="16.7109375" style="1" customWidth="1"/>
    <col min="6914" max="6915" width="14.7109375" style="1" customWidth="1"/>
    <col min="6916" max="6916" width="14.85546875" style="1" customWidth="1"/>
    <col min="6917" max="6917" width="2.28515625" style="1" customWidth="1"/>
    <col min="6918" max="6918" width="11.140625" style="1" customWidth="1"/>
    <col min="6919" max="6919" width="12.85546875" style="1" customWidth="1"/>
    <col min="6920" max="6920" width="11.7109375" style="1" customWidth="1"/>
    <col min="6921" max="6921" width="8.85546875" style="1" customWidth="1"/>
    <col min="6922" max="6922" width="11.140625" style="1" customWidth="1"/>
    <col min="6923" max="6923" width="1.85546875" style="1" customWidth="1"/>
    <col min="6924" max="6924" width="12.42578125" style="1" customWidth="1"/>
    <col min="6925" max="6925" width="12.5703125" style="1" customWidth="1"/>
    <col min="6926" max="6926" width="1.85546875" style="1" customWidth="1"/>
    <col min="6927" max="6927" width="8.28515625" style="1" customWidth="1"/>
    <col min="6928" max="6928" width="9.140625" style="1" customWidth="1"/>
    <col min="6929" max="6929" width="10.7109375" style="1" customWidth="1"/>
    <col min="6930" max="6930" width="8.85546875" style="1" customWidth="1"/>
    <col min="6931" max="6931" width="1.42578125" style="1" customWidth="1"/>
    <col min="6932" max="6932" width="11.85546875" style="1" customWidth="1"/>
    <col min="6933" max="6933" width="12.140625" style="1" customWidth="1"/>
    <col min="6934" max="6934" width="13.7109375" style="1" customWidth="1"/>
    <col min="6935" max="6935" width="12.85546875" style="1" customWidth="1"/>
    <col min="6936" max="6936" width="1.42578125" style="1" customWidth="1"/>
    <col min="6937" max="6937" width="8.140625" style="1" customWidth="1"/>
    <col min="6938" max="6938" width="11.140625" style="1" customWidth="1"/>
    <col min="6939" max="6939" width="10.42578125" style="1" customWidth="1"/>
    <col min="6940" max="6940" width="15.42578125" style="1" customWidth="1"/>
    <col min="6941" max="6941" width="1.42578125" style="1" customWidth="1"/>
    <col min="6942" max="6942" width="14.42578125" style="1" customWidth="1"/>
    <col min="6943" max="6943" width="1.42578125" style="1" customWidth="1"/>
    <col min="6944" max="6946" width="0" style="1" hidden="1" customWidth="1"/>
    <col min="6947" max="6947" width="11.7109375" style="1" customWidth="1"/>
    <col min="6948" max="6948" width="14.42578125" style="1" customWidth="1"/>
    <col min="6949" max="6949" width="12.7109375" style="1" customWidth="1"/>
    <col min="6950" max="6950" width="0" style="1" hidden="1" customWidth="1"/>
    <col min="6951" max="6951" width="13" style="1" customWidth="1"/>
    <col min="6952" max="6952" width="8.28515625" style="1" customWidth="1"/>
    <col min="6953" max="6954" width="15" style="1" customWidth="1"/>
    <col min="6955" max="6955" width="13" style="1" customWidth="1"/>
    <col min="6956" max="6956" width="13.5703125" style="1" customWidth="1"/>
    <col min="6957" max="6957" width="14.140625" style="1" customWidth="1"/>
    <col min="6958" max="6958" width="13.140625" style="1" customWidth="1"/>
    <col min="6959" max="6959" width="14" style="1" customWidth="1"/>
    <col min="6960" max="6960" width="12.85546875" style="1" customWidth="1"/>
    <col min="6961" max="6961" width="12.42578125" style="1" customWidth="1"/>
    <col min="6962" max="6962" width="12.85546875" style="1" customWidth="1"/>
    <col min="6963" max="6963" width="13.28515625" style="1" customWidth="1"/>
    <col min="6964" max="6964" width="14" style="1" customWidth="1"/>
    <col min="6965" max="6965" width="9.140625" style="1" customWidth="1"/>
    <col min="6966" max="6966" width="14.5703125" style="1" customWidth="1"/>
    <col min="6967" max="7155" width="9.140625" style="1"/>
    <col min="7156" max="7156" width="21" style="1" bestFit="1" customWidth="1"/>
    <col min="7157" max="7162" width="15.42578125" style="1" customWidth="1"/>
    <col min="7163" max="7163" width="14.85546875" style="1" customWidth="1"/>
    <col min="7164" max="7167" width="15" style="1" customWidth="1"/>
    <col min="7168" max="7168" width="11.7109375" style="1" bestFit="1" customWidth="1"/>
    <col min="7169" max="7169" width="16.7109375" style="1" customWidth="1"/>
    <col min="7170" max="7171" width="14.7109375" style="1" customWidth="1"/>
    <col min="7172" max="7172" width="14.85546875" style="1" customWidth="1"/>
    <col min="7173" max="7173" width="2.28515625" style="1" customWidth="1"/>
    <col min="7174" max="7174" width="11.140625" style="1" customWidth="1"/>
    <col min="7175" max="7175" width="12.85546875" style="1" customWidth="1"/>
    <col min="7176" max="7176" width="11.7109375" style="1" customWidth="1"/>
    <col min="7177" max="7177" width="8.85546875" style="1" customWidth="1"/>
    <col min="7178" max="7178" width="11.140625" style="1" customWidth="1"/>
    <col min="7179" max="7179" width="1.85546875" style="1" customWidth="1"/>
    <col min="7180" max="7180" width="12.42578125" style="1" customWidth="1"/>
    <col min="7181" max="7181" width="12.5703125" style="1" customWidth="1"/>
    <col min="7182" max="7182" width="1.85546875" style="1" customWidth="1"/>
    <col min="7183" max="7183" width="8.28515625" style="1" customWidth="1"/>
    <col min="7184" max="7184" width="9.140625" style="1" customWidth="1"/>
    <col min="7185" max="7185" width="10.7109375" style="1" customWidth="1"/>
    <col min="7186" max="7186" width="8.85546875" style="1" customWidth="1"/>
    <col min="7187" max="7187" width="1.42578125" style="1" customWidth="1"/>
    <col min="7188" max="7188" width="11.85546875" style="1" customWidth="1"/>
    <col min="7189" max="7189" width="12.140625" style="1" customWidth="1"/>
    <col min="7190" max="7190" width="13.7109375" style="1" customWidth="1"/>
    <col min="7191" max="7191" width="12.85546875" style="1" customWidth="1"/>
    <col min="7192" max="7192" width="1.42578125" style="1" customWidth="1"/>
    <col min="7193" max="7193" width="8.140625" style="1" customWidth="1"/>
    <col min="7194" max="7194" width="11.140625" style="1" customWidth="1"/>
    <col min="7195" max="7195" width="10.42578125" style="1" customWidth="1"/>
    <col min="7196" max="7196" width="15.42578125" style="1" customWidth="1"/>
    <col min="7197" max="7197" width="1.42578125" style="1" customWidth="1"/>
    <col min="7198" max="7198" width="14.42578125" style="1" customWidth="1"/>
    <col min="7199" max="7199" width="1.42578125" style="1" customWidth="1"/>
    <col min="7200" max="7202" width="0" style="1" hidden="1" customWidth="1"/>
    <col min="7203" max="7203" width="11.7109375" style="1" customWidth="1"/>
    <col min="7204" max="7204" width="14.42578125" style="1" customWidth="1"/>
    <col min="7205" max="7205" width="12.7109375" style="1" customWidth="1"/>
    <col min="7206" max="7206" width="0" style="1" hidden="1" customWidth="1"/>
    <col min="7207" max="7207" width="13" style="1" customWidth="1"/>
    <col min="7208" max="7208" width="8.28515625" style="1" customWidth="1"/>
    <col min="7209" max="7210" width="15" style="1" customWidth="1"/>
    <col min="7211" max="7211" width="13" style="1" customWidth="1"/>
    <col min="7212" max="7212" width="13.5703125" style="1" customWidth="1"/>
    <col min="7213" max="7213" width="14.140625" style="1" customWidth="1"/>
    <col min="7214" max="7214" width="13.140625" style="1" customWidth="1"/>
    <col min="7215" max="7215" width="14" style="1" customWidth="1"/>
    <col min="7216" max="7216" width="12.85546875" style="1" customWidth="1"/>
    <col min="7217" max="7217" width="12.42578125" style="1" customWidth="1"/>
    <col min="7218" max="7218" width="12.85546875" style="1" customWidth="1"/>
    <col min="7219" max="7219" width="13.28515625" style="1" customWidth="1"/>
    <col min="7220" max="7220" width="14" style="1" customWidth="1"/>
    <col min="7221" max="7221" width="9.140625" style="1" customWidth="1"/>
    <col min="7222" max="7222" width="14.5703125" style="1" customWidth="1"/>
    <col min="7223" max="7411" width="9.140625" style="1"/>
    <col min="7412" max="7412" width="21" style="1" bestFit="1" customWidth="1"/>
    <col min="7413" max="7418" width="15.42578125" style="1" customWidth="1"/>
    <col min="7419" max="7419" width="14.85546875" style="1" customWidth="1"/>
    <col min="7420" max="7423" width="15" style="1" customWidth="1"/>
    <col min="7424" max="7424" width="11.7109375" style="1" bestFit="1" customWidth="1"/>
    <col min="7425" max="7425" width="16.7109375" style="1" customWidth="1"/>
    <col min="7426" max="7427" width="14.7109375" style="1" customWidth="1"/>
    <col min="7428" max="7428" width="14.85546875" style="1" customWidth="1"/>
    <col min="7429" max="7429" width="2.28515625" style="1" customWidth="1"/>
    <col min="7430" max="7430" width="11.140625" style="1" customWidth="1"/>
    <col min="7431" max="7431" width="12.85546875" style="1" customWidth="1"/>
    <col min="7432" max="7432" width="11.7109375" style="1" customWidth="1"/>
    <col min="7433" max="7433" width="8.85546875" style="1" customWidth="1"/>
    <col min="7434" max="7434" width="11.140625" style="1" customWidth="1"/>
    <col min="7435" max="7435" width="1.85546875" style="1" customWidth="1"/>
    <col min="7436" max="7436" width="12.42578125" style="1" customWidth="1"/>
    <col min="7437" max="7437" width="12.5703125" style="1" customWidth="1"/>
    <col min="7438" max="7438" width="1.85546875" style="1" customWidth="1"/>
    <col min="7439" max="7439" width="8.28515625" style="1" customWidth="1"/>
    <col min="7440" max="7440" width="9.140625" style="1" customWidth="1"/>
    <col min="7441" max="7441" width="10.7109375" style="1" customWidth="1"/>
    <col min="7442" max="7442" width="8.85546875" style="1" customWidth="1"/>
    <col min="7443" max="7443" width="1.42578125" style="1" customWidth="1"/>
    <col min="7444" max="7444" width="11.85546875" style="1" customWidth="1"/>
    <col min="7445" max="7445" width="12.140625" style="1" customWidth="1"/>
    <col min="7446" max="7446" width="13.7109375" style="1" customWidth="1"/>
    <col min="7447" max="7447" width="12.85546875" style="1" customWidth="1"/>
    <col min="7448" max="7448" width="1.42578125" style="1" customWidth="1"/>
    <col min="7449" max="7449" width="8.140625" style="1" customWidth="1"/>
    <col min="7450" max="7450" width="11.140625" style="1" customWidth="1"/>
    <col min="7451" max="7451" width="10.42578125" style="1" customWidth="1"/>
    <col min="7452" max="7452" width="15.42578125" style="1" customWidth="1"/>
    <col min="7453" max="7453" width="1.42578125" style="1" customWidth="1"/>
    <col min="7454" max="7454" width="14.42578125" style="1" customWidth="1"/>
    <col min="7455" max="7455" width="1.42578125" style="1" customWidth="1"/>
    <col min="7456" max="7458" width="0" style="1" hidden="1" customWidth="1"/>
    <col min="7459" max="7459" width="11.7109375" style="1" customWidth="1"/>
    <col min="7460" max="7460" width="14.42578125" style="1" customWidth="1"/>
    <col min="7461" max="7461" width="12.7109375" style="1" customWidth="1"/>
    <col min="7462" max="7462" width="0" style="1" hidden="1" customWidth="1"/>
    <col min="7463" max="7463" width="13" style="1" customWidth="1"/>
    <col min="7464" max="7464" width="8.28515625" style="1" customWidth="1"/>
    <col min="7465" max="7466" width="15" style="1" customWidth="1"/>
    <col min="7467" max="7467" width="13" style="1" customWidth="1"/>
    <col min="7468" max="7468" width="13.5703125" style="1" customWidth="1"/>
    <col min="7469" max="7469" width="14.140625" style="1" customWidth="1"/>
    <col min="7470" max="7470" width="13.140625" style="1" customWidth="1"/>
    <col min="7471" max="7471" width="14" style="1" customWidth="1"/>
    <col min="7472" max="7472" width="12.85546875" style="1" customWidth="1"/>
    <col min="7473" max="7473" width="12.42578125" style="1" customWidth="1"/>
    <col min="7474" max="7474" width="12.85546875" style="1" customWidth="1"/>
    <col min="7475" max="7475" width="13.28515625" style="1" customWidth="1"/>
    <col min="7476" max="7476" width="14" style="1" customWidth="1"/>
    <col min="7477" max="7477" width="9.140625" style="1" customWidth="1"/>
    <col min="7478" max="7478" width="14.5703125" style="1" customWidth="1"/>
    <col min="7479" max="7667" width="9.140625" style="1"/>
    <col min="7668" max="7668" width="21" style="1" bestFit="1" customWidth="1"/>
    <col min="7669" max="7674" width="15.42578125" style="1" customWidth="1"/>
    <col min="7675" max="7675" width="14.85546875" style="1" customWidth="1"/>
    <col min="7676" max="7679" width="15" style="1" customWidth="1"/>
    <col min="7680" max="7680" width="11.7109375" style="1" bestFit="1" customWidth="1"/>
    <col min="7681" max="7681" width="16.7109375" style="1" customWidth="1"/>
    <col min="7682" max="7683" width="14.7109375" style="1" customWidth="1"/>
    <col min="7684" max="7684" width="14.85546875" style="1" customWidth="1"/>
    <col min="7685" max="7685" width="2.28515625" style="1" customWidth="1"/>
    <col min="7686" max="7686" width="11.140625" style="1" customWidth="1"/>
    <col min="7687" max="7687" width="12.85546875" style="1" customWidth="1"/>
    <col min="7688" max="7688" width="11.7109375" style="1" customWidth="1"/>
    <col min="7689" max="7689" width="8.85546875" style="1" customWidth="1"/>
    <col min="7690" max="7690" width="11.140625" style="1" customWidth="1"/>
    <col min="7691" max="7691" width="1.85546875" style="1" customWidth="1"/>
    <col min="7692" max="7692" width="12.42578125" style="1" customWidth="1"/>
    <col min="7693" max="7693" width="12.5703125" style="1" customWidth="1"/>
    <col min="7694" max="7694" width="1.85546875" style="1" customWidth="1"/>
    <col min="7695" max="7695" width="8.28515625" style="1" customWidth="1"/>
    <col min="7696" max="7696" width="9.140625" style="1" customWidth="1"/>
    <col min="7697" max="7697" width="10.7109375" style="1" customWidth="1"/>
    <col min="7698" max="7698" width="8.85546875" style="1" customWidth="1"/>
    <col min="7699" max="7699" width="1.42578125" style="1" customWidth="1"/>
    <col min="7700" max="7700" width="11.85546875" style="1" customWidth="1"/>
    <col min="7701" max="7701" width="12.140625" style="1" customWidth="1"/>
    <col min="7702" max="7702" width="13.7109375" style="1" customWidth="1"/>
    <col min="7703" max="7703" width="12.85546875" style="1" customWidth="1"/>
    <col min="7704" max="7704" width="1.42578125" style="1" customWidth="1"/>
    <col min="7705" max="7705" width="8.140625" style="1" customWidth="1"/>
    <col min="7706" max="7706" width="11.140625" style="1" customWidth="1"/>
    <col min="7707" max="7707" width="10.42578125" style="1" customWidth="1"/>
    <col min="7708" max="7708" width="15.42578125" style="1" customWidth="1"/>
    <col min="7709" max="7709" width="1.42578125" style="1" customWidth="1"/>
    <col min="7710" max="7710" width="14.42578125" style="1" customWidth="1"/>
    <col min="7711" max="7711" width="1.42578125" style="1" customWidth="1"/>
    <col min="7712" max="7714" width="0" style="1" hidden="1" customWidth="1"/>
    <col min="7715" max="7715" width="11.7109375" style="1" customWidth="1"/>
    <col min="7716" max="7716" width="14.42578125" style="1" customWidth="1"/>
    <col min="7717" max="7717" width="12.7109375" style="1" customWidth="1"/>
    <col min="7718" max="7718" width="0" style="1" hidden="1" customWidth="1"/>
    <col min="7719" max="7719" width="13" style="1" customWidth="1"/>
    <col min="7720" max="7720" width="8.28515625" style="1" customWidth="1"/>
    <col min="7721" max="7722" width="15" style="1" customWidth="1"/>
    <col min="7723" max="7723" width="13" style="1" customWidth="1"/>
    <col min="7724" max="7724" width="13.5703125" style="1" customWidth="1"/>
    <col min="7725" max="7725" width="14.140625" style="1" customWidth="1"/>
    <col min="7726" max="7726" width="13.140625" style="1" customWidth="1"/>
    <col min="7727" max="7727" width="14" style="1" customWidth="1"/>
    <col min="7728" max="7728" width="12.85546875" style="1" customWidth="1"/>
    <col min="7729" max="7729" width="12.42578125" style="1" customWidth="1"/>
    <col min="7730" max="7730" width="12.85546875" style="1" customWidth="1"/>
    <col min="7731" max="7731" width="13.28515625" style="1" customWidth="1"/>
    <col min="7732" max="7732" width="14" style="1" customWidth="1"/>
    <col min="7733" max="7733" width="9.140625" style="1" customWidth="1"/>
    <col min="7734" max="7734" width="14.5703125" style="1" customWidth="1"/>
    <col min="7735" max="7923" width="9.140625" style="1"/>
    <col min="7924" max="7924" width="21" style="1" bestFit="1" customWidth="1"/>
    <col min="7925" max="7930" width="15.42578125" style="1" customWidth="1"/>
    <col min="7931" max="7931" width="14.85546875" style="1" customWidth="1"/>
    <col min="7932" max="7935" width="15" style="1" customWidth="1"/>
    <col min="7936" max="7936" width="11.7109375" style="1" bestFit="1" customWidth="1"/>
    <col min="7937" max="7937" width="16.7109375" style="1" customWidth="1"/>
    <col min="7938" max="7939" width="14.7109375" style="1" customWidth="1"/>
    <col min="7940" max="7940" width="14.85546875" style="1" customWidth="1"/>
    <col min="7941" max="7941" width="2.28515625" style="1" customWidth="1"/>
    <col min="7942" max="7942" width="11.140625" style="1" customWidth="1"/>
    <col min="7943" max="7943" width="12.85546875" style="1" customWidth="1"/>
    <col min="7944" max="7944" width="11.7109375" style="1" customWidth="1"/>
    <col min="7945" max="7945" width="8.85546875" style="1" customWidth="1"/>
    <col min="7946" max="7946" width="11.140625" style="1" customWidth="1"/>
    <col min="7947" max="7947" width="1.85546875" style="1" customWidth="1"/>
    <col min="7948" max="7948" width="12.42578125" style="1" customWidth="1"/>
    <col min="7949" max="7949" width="12.5703125" style="1" customWidth="1"/>
    <col min="7950" max="7950" width="1.85546875" style="1" customWidth="1"/>
    <col min="7951" max="7951" width="8.28515625" style="1" customWidth="1"/>
    <col min="7952" max="7952" width="9.140625" style="1" customWidth="1"/>
    <col min="7953" max="7953" width="10.7109375" style="1" customWidth="1"/>
    <col min="7954" max="7954" width="8.85546875" style="1" customWidth="1"/>
    <col min="7955" max="7955" width="1.42578125" style="1" customWidth="1"/>
    <col min="7956" max="7956" width="11.85546875" style="1" customWidth="1"/>
    <col min="7957" max="7957" width="12.140625" style="1" customWidth="1"/>
    <col min="7958" max="7958" width="13.7109375" style="1" customWidth="1"/>
    <col min="7959" max="7959" width="12.85546875" style="1" customWidth="1"/>
    <col min="7960" max="7960" width="1.42578125" style="1" customWidth="1"/>
    <col min="7961" max="7961" width="8.140625" style="1" customWidth="1"/>
    <col min="7962" max="7962" width="11.140625" style="1" customWidth="1"/>
    <col min="7963" max="7963" width="10.42578125" style="1" customWidth="1"/>
    <col min="7964" max="7964" width="15.42578125" style="1" customWidth="1"/>
    <col min="7965" max="7965" width="1.42578125" style="1" customWidth="1"/>
    <col min="7966" max="7966" width="14.42578125" style="1" customWidth="1"/>
    <col min="7967" max="7967" width="1.42578125" style="1" customWidth="1"/>
    <col min="7968" max="7970" width="0" style="1" hidden="1" customWidth="1"/>
    <col min="7971" max="7971" width="11.7109375" style="1" customWidth="1"/>
    <col min="7972" max="7972" width="14.42578125" style="1" customWidth="1"/>
    <col min="7973" max="7973" width="12.7109375" style="1" customWidth="1"/>
    <col min="7974" max="7974" width="0" style="1" hidden="1" customWidth="1"/>
    <col min="7975" max="7975" width="13" style="1" customWidth="1"/>
    <col min="7976" max="7976" width="8.28515625" style="1" customWidth="1"/>
    <col min="7977" max="7978" width="15" style="1" customWidth="1"/>
    <col min="7979" max="7979" width="13" style="1" customWidth="1"/>
    <col min="7980" max="7980" width="13.5703125" style="1" customWidth="1"/>
    <col min="7981" max="7981" width="14.140625" style="1" customWidth="1"/>
    <col min="7982" max="7982" width="13.140625" style="1" customWidth="1"/>
    <col min="7983" max="7983" width="14" style="1" customWidth="1"/>
    <col min="7984" max="7984" width="12.85546875" style="1" customWidth="1"/>
    <col min="7985" max="7985" width="12.42578125" style="1" customWidth="1"/>
    <col min="7986" max="7986" width="12.85546875" style="1" customWidth="1"/>
    <col min="7987" max="7987" width="13.28515625" style="1" customWidth="1"/>
    <col min="7988" max="7988" width="14" style="1" customWidth="1"/>
    <col min="7989" max="7989" width="9.140625" style="1" customWidth="1"/>
    <col min="7990" max="7990" width="14.5703125" style="1" customWidth="1"/>
    <col min="7991" max="8179" width="9.140625" style="1"/>
    <col min="8180" max="8180" width="21" style="1" bestFit="1" customWidth="1"/>
    <col min="8181" max="8186" width="15.42578125" style="1" customWidth="1"/>
    <col min="8187" max="8187" width="14.85546875" style="1" customWidth="1"/>
    <col min="8188" max="8191" width="15" style="1" customWidth="1"/>
    <col min="8192" max="8192" width="11.7109375" style="1" bestFit="1" customWidth="1"/>
    <col min="8193" max="8193" width="16.7109375" style="1" customWidth="1"/>
    <col min="8194" max="8195" width="14.7109375" style="1" customWidth="1"/>
    <col min="8196" max="8196" width="14.85546875" style="1" customWidth="1"/>
    <col min="8197" max="8197" width="2.28515625" style="1" customWidth="1"/>
    <col min="8198" max="8198" width="11.140625" style="1" customWidth="1"/>
    <col min="8199" max="8199" width="12.85546875" style="1" customWidth="1"/>
    <col min="8200" max="8200" width="11.7109375" style="1" customWidth="1"/>
    <col min="8201" max="8201" width="8.85546875" style="1" customWidth="1"/>
    <col min="8202" max="8202" width="11.140625" style="1" customWidth="1"/>
    <col min="8203" max="8203" width="1.85546875" style="1" customWidth="1"/>
    <col min="8204" max="8204" width="12.42578125" style="1" customWidth="1"/>
    <col min="8205" max="8205" width="12.5703125" style="1" customWidth="1"/>
    <col min="8206" max="8206" width="1.85546875" style="1" customWidth="1"/>
    <col min="8207" max="8207" width="8.28515625" style="1" customWidth="1"/>
    <col min="8208" max="8208" width="9.140625" style="1" customWidth="1"/>
    <col min="8209" max="8209" width="10.7109375" style="1" customWidth="1"/>
    <col min="8210" max="8210" width="8.85546875" style="1" customWidth="1"/>
    <col min="8211" max="8211" width="1.42578125" style="1" customWidth="1"/>
    <col min="8212" max="8212" width="11.85546875" style="1" customWidth="1"/>
    <col min="8213" max="8213" width="12.140625" style="1" customWidth="1"/>
    <col min="8214" max="8214" width="13.7109375" style="1" customWidth="1"/>
    <col min="8215" max="8215" width="12.85546875" style="1" customWidth="1"/>
    <col min="8216" max="8216" width="1.42578125" style="1" customWidth="1"/>
    <col min="8217" max="8217" width="8.140625" style="1" customWidth="1"/>
    <col min="8218" max="8218" width="11.140625" style="1" customWidth="1"/>
    <col min="8219" max="8219" width="10.42578125" style="1" customWidth="1"/>
    <col min="8220" max="8220" width="15.42578125" style="1" customWidth="1"/>
    <col min="8221" max="8221" width="1.42578125" style="1" customWidth="1"/>
    <col min="8222" max="8222" width="14.42578125" style="1" customWidth="1"/>
    <col min="8223" max="8223" width="1.42578125" style="1" customWidth="1"/>
    <col min="8224" max="8226" width="0" style="1" hidden="1" customWidth="1"/>
    <col min="8227" max="8227" width="11.7109375" style="1" customWidth="1"/>
    <col min="8228" max="8228" width="14.42578125" style="1" customWidth="1"/>
    <col min="8229" max="8229" width="12.7109375" style="1" customWidth="1"/>
    <col min="8230" max="8230" width="0" style="1" hidden="1" customWidth="1"/>
    <col min="8231" max="8231" width="13" style="1" customWidth="1"/>
    <col min="8232" max="8232" width="8.28515625" style="1" customWidth="1"/>
    <col min="8233" max="8234" width="15" style="1" customWidth="1"/>
    <col min="8235" max="8235" width="13" style="1" customWidth="1"/>
    <col min="8236" max="8236" width="13.5703125" style="1" customWidth="1"/>
    <col min="8237" max="8237" width="14.140625" style="1" customWidth="1"/>
    <col min="8238" max="8238" width="13.140625" style="1" customWidth="1"/>
    <col min="8239" max="8239" width="14" style="1" customWidth="1"/>
    <col min="8240" max="8240" width="12.85546875" style="1" customWidth="1"/>
    <col min="8241" max="8241" width="12.42578125" style="1" customWidth="1"/>
    <col min="8242" max="8242" width="12.85546875" style="1" customWidth="1"/>
    <col min="8243" max="8243" width="13.28515625" style="1" customWidth="1"/>
    <col min="8244" max="8244" width="14" style="1" customWidth="1"/>
    <col min="8245" max="8245" width="9.140625" style="1" customWidth="1"/>
    <col min="8246" max="8246" width="14.5703125" style="1" customWidth="1"/>
    <col min="8247" max="8435" width="9.140625" style="1"/>
    <col min="8436" max="8436" width="21" style="1" bestFit="1" customWidth="1"/>
    <col min="8437" max="8442" width="15.42578125" style="1" customWidth="1"/>
    <col min="8443" max="8443" width="14.85546875" style="1" customWidth="1"/>
    <col min="8444" max="8447" width="15" style="1" customWidth="1"/>
    <col min="8448" max="8448" width="11.7109375" style="1" bestFit="1" customWidth="1"/>
    <col min="8449" max="8449" width="16.7109375" style="1" customWidth="1"/>
    <col min="8450" max="8451" width="14.7109375" style="1" customWidth="1"/>
    <col min="8452" max="8452" width="14.85546875" style="1" customWidth="1"/>
    <col min="8453" max="8453" width="2.28515625" style="1" customWidth="1"/>
    <col min="8454" max="8454" width="11.140625" style="1" customWidth="1"/>
    <col min="8455" max="8455" width="12.85546875" style="1" customWidth="1"/>
    <col min="8456" max="8456" width="11.7109375" style="1" customWidth="1"/>
    <col min="8457" max="8457" width="8.85546875" style="1" customWidth="1"/>
    <col min="8458" max="8458" width="11.140625" style="1" customWidth="1"/>
    <col min="8459" max="8459" width="1.85546875" style="1" customWidth="1"/>
    <col min="8460" max="8460" width="12.42578125" style="1" customWidth="1"/>
    <col min="8461" max="8461" width="12.5703125" style="1" customWidth="1"/>
    <col min="8462" max="8462" width="1.85546875" style="1" customWidth="1"/>
    <col min="8463" max="8463" width="8.28515625" style="1" customWidth="1"/>
    <col min="8464" max="8464" width="9.140625" style="1" customWidth="1"/>
    <col min="8465" max="8465" width="10.7109375" style="1" customWidth="1"/>
    <col min="8466" max="8466" width="8.85546875" style="1" customWidth="1"/>
    <col min="8467" max="8467" width="1.42578125" style="1" customWidth="1"/>
    <col min="8468" max="8468" width="11.85546875" style="1" customWidth="1"/>
    <col min="8469" max="8469" width="12.140625" style="1" customWidth="1"/>
    <col min="8470" max="8470" width="13.7109375" style="1" customWidth="1"/>
    <col min="8471" max="8471" width="12.85546875" style="1" customWidth="1"/>
    <col min="8472" max="8472" width="1.42578125" style="1" customWidth="1"/>
    <col min="8473" max="8473" width="8.140625" style="1" customWidth="1"/>
    <col min="8474" max="8474" width="11.140625" style="1" customWidth="1"/>
    <col min="8475" max="8475" width="10.42578125" style="1" customWidth="1"/>
    <col min="8476" max="8476" width="15.42578125" style="1" customWidth="1"/>
    <col min="8477" max="8477" width="1.42578125" style="1" customWidth="1"/>
    <col min="8478" max="8478" width="14.42578125" style="1" customWidth="1"/>
    <col min="8479" max="8479" width="1.42578125" style="1" customWidth="1"/>
    <col min="8480" max="8482" width="0" style="1" hidden="1" customWidth="1"/>
    <col min="8483" max="8483" width="11.7109375" style="1" customWidth="1"/>
    <col min="8484" max="8484" width="14.42578125" style="1" customWidth="1"/>
    <col min="8485" max="8485" width="12.7109375" style="1" customWidth="1"/>
    <col min="8486" max="8486" width="0" style="1" hidden="1" customWidth="1"/>
    <col min="8487" max="8487" width="13" style="1" customWidth="1"/>
    <col min="8488" max="8488" width="8.28515625" style="1" customWidth="1"/>
    <col min="8489" max="8490" width="15" style="1" customWidth="1"/>
    <col min="8491" max="8491" width="13" style="1" customWidth="1"/>
    <col min="8492" max="8492" width="13.5703125" style="1" customWidth="1"/>
    <col min="8493" max="8493" width="14.140625" style="1" customWidth="1"/>
    <col min="8494" max="8494" width="13.140625" style="1" customWidth="1"/>
    <col min="8495" max="8495" width="14" style="1" customWidth="1"/>
    <col min="8496" max="8496" width="12.85546875" style="1" customWidth="1"/>
    <col min="8497" max="8497" width="12.42578125" style="1" customWidth="1"/>
    <col min="8498" max="8498" width="12.85546875" style="1" customWidth="1"/>
    <col min="8499" max="8499" width="13.28515625" style="1" customWidth="1"/>
    <col min="8500" max="8500" width="14" style="1" customWidth="1"/>
    <col min="8501" max="8501" width="9.140625" style="1" customWidth="1"/>
    <col min="8502" max="8502" width="14.5703125" style="1" customWidth="1"/>
    <col min="8503" max="8691" width="9.140625" style="1"/>
    <col min="8692" max="8692" width="21" style="1" bestFit="1" customWidth="1"/>
    <col min="8693" max="8698" width="15.42578125" style="1" customWidth="1"/>
    <col min="8699" max="8699" width="14.85546875" style="1" customWidth="1"/>
    <col min="8700" max="8703" width="15" style="1" customWidth="1"/>
    <col min="8704" max="8704" width="11.7109375" style="1" bestFit="1" customWidth="1"/>
    <col min="8705" max="8705" width="16.7109375" style="1" customWidth="1"/>
    <col min="8706" max="8707" width="14.7109375" style="1" customWidth="1"/>
    <col min="8708" max="8708" width="14.85546875" style="1" customWidth="1"/>
    <col min="8709" max="8709" width="2.28515625" style="1" customWidth="1"/>
    <col min="8710" max="8710" width="11.140625" style="1" customWidth="1"/>
    <col min="8711" max="8711" width="12.85546875" style="1" customWidth="1"/>
    <col min="8712" max="8712" width="11.7109375" style="1" customWidth="1"/>
    <col min="8713" max="8713" width="8.85546875" style="1" customWidth="1"/>
    <col min="8714" max="8714" width="11.140625" style="1" customWidth="1"/>
    <col min="8715" max="8715" width="1.85546875" style="1" customWidth="1"/>
    <col min="8716" max="8716" width="12.42578125" style="1" customWidth="1"/>
    <col min="8717" max="8717" width="12.5703125" style="1" customWidth="1"/>
    <col min="8718" max="8718" width="1.85546875" style="1" customWidth="1"/>
    <col min="8719" max="8719" width="8.28515625" style="1" customWidth="1"/>
    <col min="8720" max="8720" width="9.140625" style="1" customWidth="1"/>
    <col min="8721" max="8721" width="10.7109375" style="1" customWidth="1"/>
    <col min="8722" max="8722" width="8.85546875" style="1" customWidth="1"/>
    <col min="8723" max="8723" width="1.42578125" style="1" customWidth="1"/>
    <col min="8724" max="8724" width="11.85546875" style="1" customWidth="1"/>
    <col min="8725" max="8725" width="12.140625" style="1" customWidth="1"/>
    <col min="8726" max="8726" width="13.7109375" style="1" customWidth="1"/>
    <col min="8727" max="8727" width="12.85546875" style="1" customWidth="1"/>
    <col min="8728" max="8728" width="1.42578125" style="1" customWidth="1"/>
    <col min="8729" max="8729" width="8.140625" style="1" customWidth="1"/>
    <col min="8730" max="8730" width="11.140625" style="1" customWidth="1"/>
    <col min="8731" max="8731" width="10.42578125" style="1" customWidth="1"/>
    <col min="8732" max="8732" width="15.42578125" style="1" customWidth="1"/>
    <col min="8733" max="8733" width="1.42578125" style="1" customWidth="1"/>
    <col min="8734" max="8734" width="14.42578125" style="1" customWidth="1"/>
    <col min="8735" max="8735" width="1.42578125" style="1" customWidth="1"/>
    <col min="8736" max="8738" width="0" style="1" hidden="1" customWidth="1"/>
    <col min="8739" max="8739" width="11.7109375" style="1" customWidth="1"/>
    <col min="8740" max="8740" width="14.42578125" style="1" customWidth="1"/>
    <col min="8741" max="8741" width="12.7109375" style="1" customWidth="1"/>
    <col min="8742" max="8742" width="0" style="1" hidden="1" customWidth="1"/>
    <col min="8743" max="8743" width="13" style="1" customWidth="1"/>
    <col min="8744" max="8744" width="8.28515625" style="1" customWidth="1"/>
    <col min="8745" max="8746" width="15" style="1" customWidth="1"/>
    <col min="8747" max="8747" width="13" style="1" customWidth="1"/>
    <col min="8748" max="8748" width="13.5703125" style="1" customWidth="1"/>
    <col min="8749" max="8749" width="14.140625" style="1" customWidth="1"/>
    <col min="8750" max="8750" width="13.140625" style="1" customWidth="1"/>
    <col min="8751" max="8751" width="14" style="1" customWidth="1"/>
    <col min="8752" max="8752" width="12.85546875" style="1" customWidth="1"/>
    <col min="8753" max="8753" width="12.42578125" style="1" customWidth="1"/>
    <col min="8754" max="8754" width="12.85546875" style="1" customWidth="1"/>
    <col min="8755" max="8755" width="13.28515625" style="1" customWidth="1"/>
    <col min="8756" max="8756" width="14" style="1" customWidth="1"/>
    <col min="8757" max="8757" width="9.140625" style="1" customWidth="1"/>
    <col min="8758" max="8758" width="14.5703125" style="1" customWidth="1"/>
    <col min="8759" max="8947" width="9.140625" style="1"/>
    <col min="8948" max="8948" width="21" style="1" bestFit="1" customWidth="1"/>
    <col min="8949" max="8954" width="15.42578125" style="1" customWidth="1"/>
    <col min="8955" max="8955" width="14.85546875" style="1" customWidth="1"/>
    <col min="8956" max="8959" width="15" style="1" customWidth="1"/>
    <col min="8960" max="8960" width="11.7109375" style="1" bestFit="1" customWidth="1"/>
    <col min="8961" max="8961" width="16.7109375" style="1" customWidth="1"/>
    <col min="8962" max="8963" width="14.7109375" style="1" customWidth="1"/>
    <col min="8964" max="8964" width="14.85546875" style="1" customWidth="1"/>
    <col min="8965" max="8965" width="2.28515625" style="1" customWidth="1"/>
    <col min="8966" max="8966" width="11.140625" style="1" customWidth="1"/>
    <col min="8967" max="8967" width="12.85546875" style="1" customWidth="1"/>
    <col min="8968" max="8968" width="11.7109375" style="1" customWidth="1"/>
    <col min="8969" max="8969" width="8.85546875" style="1" customWidth="1"/>
    <col min="8970" max="8970" width="11.140625" style="1" customWidth="1"/>
    <col min="8971" max="8971" width="1.85546875" style="1" customWidth="1"/>
    <col min="8972" max="8972" width="12.42578125" style="1" customWidth="1"/>
    <col min="8973" max="8973" width="12.5703125" style="1" customWidth="1"/>
    <col min="8974" max="8974" width="1.85546875" style="1" customWidth="1"/>
    <col min="8975" max="8975" width="8.28515625" style="1" customWidth="1"/>
    <col min="8976" max="8976" width="9.140625" style="1" customWidth="1"/>
    <col min="8977" max="8977" width="10.7109375" style="1" customWidth="1"/>
    <col min="8978" max="8978" width="8.85546875" style="1" customWidth="1"/>
    <col min="8979" max="8979" width="1.42578125" style="1" customWidth="1"/>
    <col min="8980" max="8980" width="11.85546875" style="1" customWidth="1"/>
    <col min="8981" max="8981" width="12.140625" style="1" customWidth="1"/>
    <col min="8982" max="8982" width="13.7109375" style="1" customWidth="1"/>
    <col min="8983" max="8983" width="12.85546875" style="1" customWidth="1"/>
    <col min="8984" max="8984" width="1.42578125" style="1" customWidth="1"/>
    <col min="8985" max="8985" width="8.140625" style="1" customWidth="1"/>
    <col min="8986" max="8986" width="11.140625" style="1" customWidth="1"/>
    <col min="8987" max="8987" width="10.42578125" style="1" customWidth="1"/>
    <col min="8988" max="8988" width="15.42578125" style="1" customWidth="1"/>
    <col min="8989" max="8989" width="1.42578125" style="1" customWidth="1"/>
    <col min="8990" max="8990" width="14.42578125" style="1" customWidth="1"/>
    <col min="8991" max="8991" width="1.42578125" style="1" customWidth="1"/>
    <col min="8992" max="8994" width="0" style="1" hidden="1" customWidth="1"/>
    <col min="8995" max="8995" width="11.7109375" style="1" customWidth="1"/>
    <col min="8996" max="8996" width="14.42578125" style="1" customWidth="1"/>
    <col min="8997" max="8997" width="12.7109375" style="1" customWidth="1"/>
    <col min="8998" max="8998" width="0" style="1" hidden="1" customWidth="1"/>
    <col min="8999" max="8999" width="13" style="1" customWidth="1"/>
    <col min="9000" max="9000" width="8.28515625" style="1" customWidth="1"/>
    <col min="9001" max="9002" width="15" style="1" customWidth="1"/>
    <col min="9003" max="9003" width="13" style="1" customWidth="1"/>
    <col min="9004" max="9004" width="13.5703125" style="1" customWidth="1"/>
    <col min="9005" max="9005" width="14.140625" style="1" customWidth="1"/>
    <col min="9006" max="9006" width="13.140625" style="1" customWidth="1"/>
    <col min="9007" max="9007" width="14" style="1" customWidth="1"/>
    <col min="9008" max="9008" width="12.85546875" style="1" customWidth="1"/>
    <col min="9009" max="9009" width="12.42578125" style="1" customWidth="1"/>
    <col min="9010" max="9010" width="12.85546875" style="1" customWidth="1"/>
    <col min="9011" max="9011" width="13.28515625" style="1" customWidth="1"/>
    <col min="9012" max="9012" width="14" style="1" customWidth="1"/>
    <col min="9013" max="9013" width="9.140625" style="1" customWidth="1"/>
    <col min="9014" max="9014" width="14.5703125" style="1" customWidth="1"/>
    <col min="9015" max="9203" width="9.140625" style="1"/>
    <col min="9204" max="9204" width="21" style="1" bestFit="1" customWidth="1"/>
    <col min="9205" max="9210" width="15.42578125" style="1" customWidth="1"/>
    <col min="9211" max="9211" width="14.85546875" style="1" customWidth="1"/>
    <col min="9212" max="9215" width="15" style="1" customWidth="1"/>
    <col min="9216" max="9216" width="11.7109375" style="1" bestFit="1" customWidth="1"/>
    <col min="9217" max="9217" width="16.7109375" style="1" customWidth="1"/>
    <col min="9218" max="9219" width="14.7109375" style="1" customWidth="1"/>
    <col min="9220" max="9220" width="14.85546875" style="1" customWidth="1"/>
    <col min="9221" max="9221" width="2.28515625" style="1" customWidth="1"/>
    <col min="9222" max="9222" width="11.140625" style="1" customWidth="1"/>
    <col min="9223" max="9223" width="12.85546875" style="1" customWidth="1"/>
    <col min="9224" max="9224" width="11.7109375" style="1" customWidth="1"/>
    <col min="9225" max="9225" width="8.85546875" style="1" customWidth="1"/>
    <col min="9226" max="9226" width="11.140625" style="1" customWidth="1"/>
    <col min="9227" max="9227" width="1.85546875" style="1" customWidth="1"/>
    <col min="9228" max="9228" width="12.42578125" style="1" customWidth="1"/>
    <col min="9229" max="9229" width="12.5703125" style="1" customWidth="1"/>
    <col min="9230" max="9230" width="1.85546875" style="1" customWidth="1"/>
    <col min="9231" max="9231" width="8.28515625" style="1" customWidth="1"/>
    <col min="9232" max="9232" width="9.140625" style="1" customWidth="1"/>
    <col min="9233" max="9233" width="10.7109375" style="1" customWidth="1"/>
    <col min="9234" max="9234" width="8.85546875" style="1" customWidth="1"/>
    <col min="9235" max="9235" width="1.42578125" style="1" customWidth="1"/>
    <col min="9236" max="9236" width="11.85546875" style="1" customWidth="1"/>
    <col min="9237" max="9237" width="12.140625" style="1" customWidth="1"/>
    <col min="9238" max="9238" width="13.7109375" style="1" customWidth="1"/>
    <col min="9239" max="9239" width="12.85546875" style="1" customWidth="1"/>
    <col min="9240" max="9240" width="1.42578125" style="1" customWidth="1"/>
    <col min="9241" max="9241" width="8.140625" style="1" customWidth="1"/>
    <col min="9242" max="9242" width="11.140625" style="1" customWidth="1"/>
    <col min="9243" max="9243" width="10.42578125" style="1" customWidth="1"/>
    <col min="9244" max="9244" width="15.42578125" style="1" customWidth="1"/>
    <col min="9245" max="9245" width="1.42578125" style="1" customWidth="1"/>
    <col min="9246" max="9246" width="14.42578125" style="1" customWidth="1"/>
    <col min="9247" max="9247" width="1.42578125" style="1" customWidth="1"/>
    <col min="9248" max="9250" width="0" style="1" hidden="1" customWidth="1"/>
    <col min="9251" max="9251" width="11.7109375" style="1" customWidth="1"/>
    <col min="9252" max="9252" width="14.42578125" style="1" customWidth="1"/>
    <col min="9253" max="9253" width="12.7109375" style="1" customWidth="1"/>
    <col min="9254" max="9254" width="0" style="1" hidden="1" customWidth="1"/>
    <col min="9255" max="9255" width="13" style="1" customWidth="1"/>
    <col min="9256" max="9256" width="8.28515625" style="1" customWidth="1"/>
    <col min="9257" max="9258" width="15" style="1" customWidth="1"/>
    <col min="9259" max="9259" width="13" style="1" customWidth="1"/>
    <col min="9260" max="9260" width="13.5703125" style="1" customWidth="1"/>
    <col min="9261" max="9261" width="14.140625" style="1" customWidth="1"/>
    <col min="9262" max="9262" width="13.140625" style="1" customWidth="1"/>
    <col min="9263" max="9263" width="14" style="1" customWidth="1"/>
    <col min="9264" max="9264" width="12.85546875" style="1" customWidth="1"/>
    <col min="9265" max="9265" width="12.42578125" style="1" customWidth="1"/>
    <col min="9266" max="9266" width="12.85546875" style="1" customWidth="1"/>
    <col min="9267" max="9267" width="13.28515625" style="1" customWidth="1"/>
    <col min="9268" max="9268" width="14" style="1" customWidth="1"/>
    <col min="9269" max="9269" width="9.140625" style="1" customWidth="1"/>
    <col min="9270" max="9270" width="14.5703125" style="1" customWidth="1"/>
    <col min="9271" max="9459" width="9.140625" style="1"/>
    <col min="9460" max="9460" width="21" style="1" bestFit="1" customWidth="1"/>
    <col min="9461" max="9466" width="15.42578125" style="1" customWidth="1"/>
    <col min="9467" max="9467" width="14.85546875" style="1" customWidth="1"/>
    <col min="9468" max="9471" width="15" style="1" customWidth="1"/>
    <col min="9472" max="9472" width="11.7109375" style="1" bestFit="1" customWidth="1"/>
    <col min="9473" max="9473" width="16.7109375" style="1" customWidth="1"/>
    <col min="9474" max="9475" width="14.7109375" style="1" customWidth="1"/>
    <col min="9476" max="9476" width="14.85546875" style="1" customWidth="1"/>
    <col min="9477" max="9477" width="2.28515625" style="1" customWidth="1"/>
    <col min="9478" max="9478" width="11.140625" style="1" customWidth="1"/>
    <col min="9479" max="9479" width="12.85546875" style="1" customWidth="1"/>
    <col min="9480" max="9480" width="11.7109375" style="1" customWidth="1"/>
    <col min="9481" max="9481" width="8.85546875" style="1" customWidth="1"/>
    <col min="9482" max="9482" width="11.140625" style="1" customWidth="1"/>
    <col min="9483" max="9483" width="1.85546875" style="1" customWidth="1"/>
    <col min="9484" max="9484" width="12.42578125" style="1" customWidth="1"/>
    <col min="9485" max="9485" width="12.5703125" style="1" customWidth="1"/>
    <col min="9486" max="9486" width="1.85546875" style="1" customWidth="1"/>
    <col min="9487" max="9487" width="8.28515625" style="1" customWidth="1"/>
    <col min="9488" max="9488" width="9.140625" style="1" customWidth="1"/>
    <col min="9489" max="9489" width="10.7109375" style="1" customWidth="1"/>
    <col min="9490" max="9490" width="8.85546875" style="1" customWidth="1"/>
    <col min="9491" max="9491" width="1.42578125" style="1" customWidth="1"/>
    <col min="9492" max="9492" width="11.85546875" style="1" customWidth="1"/>
    <col min="9493" max="9493" width="12.140625" style="1" customWidth="1"/>
    <col min="9494" max="9494" width="13.7109375" style="1" customWidth="1"/>
    <col min="9495" max="9495" width="12.85546875" style="1" customWidth="1"/>
    <col min="9496" max="9496" width="1.42578125" style="1" customWidth="1"/>
    <col min="9497" max="9497" width="8.140625" style="1" customWidth="1"/>
    <col min="9498" max="9498" width="11.140625" style="1" customWidth="1"/>
    <col min="9499" max="9499" width="10.42578125" style="1" customWidth="1"/>
    <col min="9500" max="9500" width="15.42578125" style="1" customWidth="1"/>
    <col min="9501" max="9501" width="1.42578125" style="1" customWidth="1"/>
    <col min="9502" max="9502" width="14.42578125" style="1" customWidth="1"/>
    <col min="9503" max="9503" width="1.42578125" style="1" customWidth="1"/>
    <col min="9504" max="9506" width="0" style="1" hidden="1" customWidth="1"/>
    <col min="9507" max="9507" width="11.7109375" style="1" customWidth="1"/>
    <col min="9508" max="9508" width="14.42578125" style="1" customWidth="1"/>
    <col min="9509" max="9509" width="12.7109375" style="1" customWidth="1"/>
    <col min="9510" max="9510" width="0" style="1" hidden="1" customWidth="1"/>
    <col min="9511" max="9511" width="13" style="1" customWidth="1"/>
    <col min="9512" max="9512" width="8.28515625" style="1" customWidth="1"/>
    <col min="9513" max="9514" width="15" style="1" customWidth="1"/>
    <col min="9515" max="9515" width="13" style="1" customWidth="1"/>
    <col min="9516" max="9516" width="13.5703125" style="1" customWidth="1"/>
    <col min="9517" max="9517" width="14.140625" style="1" customWidth="1"/>
    <col min="9518" max="9518" width="13.140625" style="1" customWidth="1"/>
    <col min="9519" max="9519" width="14" style="1" customWidth="1"/>
    <col min="9520" max="9520" width="12.85546875" style="1" customWidth="1"/>
    <col min="9521" max="9521" width="12.42578125" style="1" customWidth="1"/>
    <col min="9522" max="9522" width="12.85546875" style="1" customWidth="1"/>
    <col min="9523" max="9523" width="13.28515625" style="1" customWidth="1"/>
    <col min="9524" max="9524" width="14" style="1" customWidth="1"/>
    <col min="9525" max="9525" width="9.140625" style="1" customWidth="1"/>
    <col min="9526" max="9526" width="14.5703125" style="1" customWidth="1"/>
    <col min="9527" max="9715" width="9.140625" style="1"/>
    <col min="9716" max="9716" width="21" style="1" bestFit="1" customWidth="1"/>
    <col min="9717" max="9722" width="15.42578125" style="1" customWidth="1"/>
    <col min="9723" max="9723" width="14.85546875" style="1" customWidth="1"/>
    <col min="9724" max="9727" width="15" style="1" customWidth="1"/>
    <col min="9728" max="9728" width="11.7109375" style="1" bestFit="1" customWidth="1"/>
    <col min="9729" max="9729" width="16.7109375" style="1" customWidth="1"/>
    <col min="9730" max="9731" width="14.7109375" style="1" customWidth="1"/>
    <col min="9732" max="9732" width="14.85546875" style="1" customWidth="1"/>
    <col min="9733" max="9733" width="2.28515625" style="1" customWidth="1"/>
    <col min="9734" max="9734" width="11.140625" style="1" customWidth="1"/>
    <col min="9735" max="9735" width="12.85546875" style="1" customWidth="1"/>
    <col min="9736" max="9736" width="11.7109375" style="1" customWidth="1"/>
    <col min="9737" max="9737" width="8.85546875" style="1" customWidth="1"/>
    <col min="9738" max="9738" width="11.140625" style="1" customWidth="1"/>
    <col min="9739" max="9739" width="1.85546875" style="1" customWidth="1"/>
    <col min="9740" max="9740" width="12.42578125" style="1" customWidth="1"/>
    <col min="9741" max="9741" width="12.5703125" style="1" customWidth="1"/>
    <col min="9742" max="9742" width="1.85546875" style="1" customWidth="1"/>
    <col min="9743" max="9743" width="8.28515625" style="1" customWidth="1"/>
    <col min="9744" max="9744" width="9.140625" style="1" customWidth="1"/>
    <col min="9745" max="9745" width="10.7109375" style="1" customWidth="1"/>
    <col min="9746" max="9746" width="8.85546875" style="1" customWidth="1"/>
    <col min="9747" max="9747" width="1.42578125" style="1" customWidth="1"/>
    <col min="9748" max="9748" width="11.85546875" style="1" customWidth="1"/>
    <col min="9749" max="9749" width="12.140625" style="1" customWidth="1"/>
    <col min="9750" max="9750" width="13.7109375" style="1" customWidth="1"/>
    <col min="9751" max="9751" width="12.85546875" style="1" customWidth="1"/>
    <col min="9752" max="9752" width="1.42578125" style="1" customWidth="1"/>
    <col min="9753" max="9753" width="8.140625" style="1" customWidth="1"/>
    <col min="9754" max="9754" width="11.140625" style="1" customWidth="1"/>
    <col min="9755" max="9755" width="10.42578125" style="1" customWidth="1"/>
    <col min="9756" max="9756" width="15.42578125" style="1" customWidth="1"/>
    <col min="9757" max="9757" width="1.42578125" style="1" customWidth="1"/>
    <col min="9758" max="9758" width="14.42578125" style="1" customWidth="1"/>
    <col min="9759" max="9759" width="1.42578125" style="1" customWidth="1"/>
    <col min="9760" max="9762" width="0" style="1" hidden="1" customWidth="1"/>
    <col min="9763" max="9763" width="11.7109375" style="1" customWidth="1"/>
    <col min="9764" max="9764" width="14.42578125" style="1" customWidth="1"/>
    <col min="9765" max="9765" width="12.7109375" style="1" customWidth="1"/>
    <col min="9766" max="9766" width="0" style="1" hidden="1" customWidth="1"/>
    <col min="9767" max="9767" width="13" style="1" customWidth="1"/>
    <col min="9768" max="9768" width="8.28515625" style="1" customWidth="1"/>
    <col min="9769" max="9770" width="15" style="1" customWidth="1"/>
    <col min="9771" max="9771" width="13" style="1" customWidth="1"/>
    <col min="9772" max="9772" width="13.5703125" style="1" customWidth="1"/>
    <col min="9773" max="9773" width="14.140625" style="1" customWidth="1"/>
    <col min="9774" max="9774" width="13.140625" style="1" customWidth="1"/>
    <col min="9775" max="9775" width="14" style="1" customWidth="1"/>
    <col min="9776" max="9776" width="12.85546875" style="1" customWidth="1"/>
    <col min="9777" max="9777" width="12.42578125" style="1" customWidth="1"/>
    <col min="9778" max="9778" width="12.85546875" style="1" customWidth="1"/>
    <col min="9779" max="9779" width="13.28515625" style="1" customWidth="1"/>
    <col min="9780" max="9780" width="14" style="1" customWidth="1"/>
    <col min="9781" max="9781" width="9.140625" style="1" customWidth="1"/>
    <col min="9782" max="9782" width="14.5703125" style="1" customWidth="1"/>
    <col min="9783" max="9971" width="9.140625" style="1"/>
    <col min="9972" max="9972" width="21" style="1" bestFit="1" customWidth="1"/>
    <col min="9973" max="9978" width="15.42578125" style="1" customWidth="1"/>
    <col min="9979" max="9979" width="14.85546875" style="1" customWidth="1"/>
    <col min="9980" max="9983" width="15" style="1" customWidth="1"/>
    <col min="9984" max="9984" width="11.7109375" style="1" bestFit="1" customWidth="1"/>
    <col min="9985" max="9985" width="16.7109375" style="1" customWidth="1"/>
    <col min="9986" max="9987" width="14.7109375" style="1" customWidth="1"/>
    <col min="9988" max="9988" width="14.85546875" style="1" customWidth="1"/>
    <col min="9989" max="9989" width="2.28515625" style="1" customWidth="1"/>
    <col min="9990" max="9990" width="11.140625" style="1" customWidth="1"/>
    <col min="9991" max="9991" width="12.85546875" style="1" customWidth="1"/>
    <col min="9992" max="9992" width="11.7109375" style="1" customWidth="1"/>
    <col min="9993" max="9993" width="8.85546875" style="1" customWidth="1"/>
    <col min="9994" max="9994" width="11.140625" style="1" customWidth="1"/>
    <col min="9995" max="9995" width="1.85546875" style="1" customWidth="1"/>
    <col min="9996" max="9996" width="12.42578125" style="1" customWidth="1"/>
    <col min="9997" max="9997" width="12.5703125" style="1" customWidth="1"/>
    <col min="9998" max="9998" width="1.85546875" style="1" customWidth="1"/>
    <col min="9999" max="9999" width="8.28515625" style="1" customWidth="1"/>
    <col min="10000" max="10000" width="9.140625" style="1" customWidth="1"/>
    <col min="10001" max="10001" width="10.7109375" style="1" customWidth="1"/>
    <col min="10002" max="10002" width="8.85546875" style="1" customWidth="1"/>
    <col min="10003" max="10003" width="1.42578125" style="1" customWidth="1"/>
    <col min="10004" max="10004" width="11.85546875" style="1" customWidth="1"/>
    <col min="10005" max="10005" width="12.140625" style="1" customWidth="1"/>
    <col min="10006" max="10006" width="13.7109375" style="1" customWidth="1"/>
    <col min="10007" max="10007" width="12.85546875" style="1" customWidth="1"/>
    <col min="10008" max="10008" width="1.42578125" style="1" customWidth="1"/>
    <col min="10009" max="10009" width="8.140625" style="1" customWidth="1"/>
    <col min="10010" max="10010" width="11.140625" style="1" customWidth="1"/>
    <col min="10011" max="10011" width="10.42578125" style="1" customWidth="1"/>
    <col min="10012" max="10012" width="15.42578125" style="1" customWidth="1"/>
    <col min="10013" max="10013" width="1.42578125" style="1" customWidth="1"/>
    <col min="10014" max="10014" width="14.42578125" style="1" customWidth="1"/>
    <col min="10015" max="10015" width="1.42578125" style="1" customWidth="1"/>
    <col min="10016" max="10018" width="0" style="1" hidden="1" customWidth="1"/>
    <col min="10019" max="10019" width="11.7109375" style="1" customWidth="1"/>
    <col min="10020" max="10020" width="14.42578125" style="1" customWidth="1"/>
    <col min="10021" max="10021" width="12.7109375" style="1" customWidth="1"/>
    <col min="10022" max="10022" width="0" style="1" hidden="1" customWidth="1"/>
    <col min="10023" max="10023" width="13" style="1" customWidth="1"/>
    <col min="10024" max="10024" width="8.28515625" style="1" customWidth="1"/>
    <col min="10025" max="10026" width="15" style="1" customWidth="1"/>
    <col min="10027" max="10027" width="13" style="1" customWidth="1"/>
    <col min="10028" max="10028" width="13.5703125" style="1" customWidth="1"/>
    <col min="10029" max="10029" width="14.140625" style="1" customWidth="1"/>
    <col min="10030" max="10030" width="13.140625" style="1" customWidth="1"/>
    <col min="10031" max="10031" width="14" style="1" customWidth="1"/>
    <col min="10032" max="10032" width="12.85546875" style="1" customWidth="1"/>
    <col min="10033" max="10033" width="12.42578125" style="1" customWidth="1"/>
    <col min="10034" max="10034" width="12.85546875" style="1" customWidth="1"/>
    <col min="10035" max="10035" width="13.28515625" style="1" customWidth="1"/>
    <col min="10036" max="10036" width="14" style="1" customWidth="1"/>
    <col min="10037" max="10037" width="9.140625" style="1" customWidth="1"/>
    <col min="10038" max="10038" width="14.5703125" style="1" customWidth="1"/>
    <col min="10039" max="10227" width="9.140625" style="1"/>
    <col min="10228" max="10228" width="21" style="1" bestFit="1" customWidth="1"/>
    <col min="10229" max="10234" width="15.42578125" style="1" customWidth="1"/>
    <col min="10235" max="10235" width="14.85546875" style="1" customWidth="1"/>
    <col min="10236" max="10239" width="15" style="1" customWidth="1"/>
    <col min="10240" max="10240" width="11.7109375" style="1" bestFit="1" customWidth="1"/>
    <col min="10241" max="10241" width="16.7109375" style="1" customWidth="1"/>
    <col min="10242" max="10243" width="14.7109375" style="1" customWidth="1"/>
    <col min="10244" max="10244" width="14.85546875" style="1" customWidth="1"/>
    <col min="10245" max="10245" width="2.28515625" style="1" customWidth="1"/>
    <col min="10246" max="10246" width="11.140625" style="1" customWidth="1"/>
    <col min="10247" max="10247" width="12.85546875" style="1" customWidth="1"/>
    <col min="10248" max="10248" width="11.7109375" style="1" customWidth="1"/>
    <col min="10249" max="10249" width="8.85546875" style="1" customWidth="1"/>
    <col min="10250" max="10250" width="11.140625" style="1" customWidth="1"/>
    <col min="10251" max="10251" width="1.85546875" style="1" customWidth="1"/>
    <col min="10252" max="10252" width="12.42578125" style="1" customWidth="1"/>
    <col min="10253" max="10253" width="12.5703125" style="1" customWidth="1"/>
    <col min="10254" max="10254" width="1.85546875" style="1" customWidth="1"/>
    <col min="10255" max="10255" width="8.28515625" style="1" customWidth="1"/>
    <col min="10256" max="10256" width="9.140625" style="1" customWidth="1"/>
    <col min="10257" max="10257" width="10.7109375" style="1" customWidth="1"/>
    <col min="10258" max="10258" width="8.85546875" style="1" customWidth="1"/>
    <col min="10259" max="10259" width="1.42578125" style="1" customWidth="1"/>
    <col min="10260" max="10260" width="11.85546875" style="1" customWidth="1"/>
    <col min="10261" max="10261" width="12.140625" style="1" customWidth="1"/>
    <col min="10262" max="10262" width="13.7109375" style="1" customWidth="1"/>
    <col min="10263" max="10263" width="12.85546875" style="1" customWidth="1"/>
    <col min="10264" max="10264" width="1.42578125" style="1" customWidth="1"/>
    <col min="10265" max="10265" width="8.140625" style="1" customWidth="1"/>
    <col min="10266" max="10266" width="11.140625" style="1" customWidth="1"/>
    <col min="10267" max="10267" width="10.42578125" style="1" customWidth="1"/>
    <col min="10268" max="10268" width="15.42578125" style="1" customWidth="1"/>
    <col min="10269" max="10269" width="1.42578125" style="1" customWidth="1"/>
    <col min="10270" max="10270" width="14.42578125" style="1" customWidth="1"/>
    <col min="10271" max="10271" width="1.42578125" style="1" customWidth="1"/>
    <col min="10272" max="10274" width="0" style="1" hidden="1" customWidth="1"/>
    <col min="10275" max="10275" width="11.7109375" style="1" customWidth="1"/>
    <col min="10276" max="10276" width="14.42578125" style="1" customWidth="1"/>
    <col min="10277" max="10277" width="12.7109375" style="1" customWidth="1"/>
    <col min="10278" max="10278" width="0" style="1" hidden="1" customWidth="1"/>
    <col min="10279" max="10279" width="13" style="1" customWidth="1"/>
    <col min="10280" max="10280" width="8.28515625" style="1" customWidth="1"/>
    <col min="10281" max="10282" width="15" style="1" customWidth="1"/>
    <col min="10283" max="10283" width="13" style="1" customWidth="1"/>
    <col min="10284" max="10284" width="13.5703125" style="1" customWidth="1"/>
    <col min="10285" max="10285" width="14.140625" style="1" customWidth="1"/>
    <col min="10286" max="10286" width="13.140625" style="1" customWidth="1"/>
    <col min="10287" max="10287" width="14" style="1" customWidth="1"/>
    <col min="10288" max="10288" width="12.85546875" style="1" customWidth="1"/>
    <col min="10289" max="10289" width="12.42578125" style="1" customWidth="1"/>
    <col min="10290" max="10290" width="12.85546875" style="1" customWidth="1"/>
    <col min="10291" max="10291" width="13.28515625" style="1" customWidth="1"/>
    <col min="10292" max="10292" width="14" style="1" customWidth="1"/>
    <col min="10293" max="10293" width="9.140625" style="1" customWidth="1"/>
    <col min="10294" max="10294" width="14.5703125" style="1" customWidth="1"/>
    <col min="10295" max="10483" width="9.140625" style="1"/>
    <col min="10484" max="10484" width="21" style="1" bestFit="1" customWidth="1"/>
    <col min="10485" max="10490" width="15.42578125" style="1" customWidth="1"/>
    <col min="10491" max="10491" width="14.85546875" style="1" customWidth="1"/>
    <col min="10492" max="10495" width="15" style="1" customWidth="1"/>
    <col min="10496" max="10496" width="11.7109375" style="1" bestFit="1" customWidth="1"/>
    <col min="10497" max="10497" width="16.7109375" style="1" customWidth="1"/>
    <col min="10498" max="10499" width="14.7109375" style="1" customWidth="1"/>
    <col min="10500" max="10500" width="14.85546875" style="1" customWidth="1"/>
    <col min="10501" max="10501" width="2.28515625" style="1" customWidth="1"/>
    <col min="10502" max="10502" width="11.140625" style="1" customWidth="1"/>
    <col min="10503" max="10503" width="12.85546875" style="1" customWidth="1"/>
    <col min="10504" max="10504" width="11.7109375" style="1" customWidth="1"/>
    <col min="10505" max="10505" width="8.85546875" style="1" customWidth="1"/>
    <col min="10506" max="10506" width="11.140625" style="1" customWidth="1"/>
    <col min="10507" max="10507" width="1.85546875" style="1" customWidth="1"/>
    <col min="10508" max="10508" width="12.42578125" style="1" customWidth="1"/>
    <col min="10509" max="10509" width="12.5703125" style="1" customWidth="1"/>
    <col min="10510" max="10510" width="1.85546875" style="1" customWidth="1"/>
    <col min="10511" max="10511" width="8.28515625" style="1" customWidth="1"/>
    <col min="10512" max="10512" width="9.140625" style="1" customWidth="1"/>
    <col min="10513" max="10513" width="10.7109375" style="1" customWidth="1"/>
    <col min="10514" max="10514" width="8.85546875" style="1" customWidth="1"/>
    <col min="10515" max="10515" width="1.42578125" style="1" customWidth="1"/>
    <col min="10516" max="10516" width="11.85546875" style="1" customWidth="1"/>
    <col min="10517" max="10517" width="12.140625" style="1" customWidth="1"/>
    <col min="10518" max="10518" width="13.7109375" style="1" customWidth="1"/>
    <col min="10519" max="10519" width="12.85546875" style="1" customWidth="1"/>
    <col min="10520" max="10520" width="1.42578125" style="1" customWidth="1"/>
    <col min="10521" max="10521" width="8.140625" style="1" customWidth="1"/>
    <col min="10522" max="10522" width="11.140625" style="1" customWidth="1"/>
    <col min="10523" max="10523" width="10.42578125" style="1" customWidth="1"/>
    <col min="10524" max="10524" width="15.42578125" style="1" customWidth="1"/>
    <col min="10525" max="10525" width="1.42578125" style="1" customWidth="1"/>
    <col min="10526" max="10526" width="14.42578125" style="1" customWidth="1"/>
    <col min="10527" max="10527" width="1.42578125" style="1" customWidth="1"/>
    <col min="10528" max="10530" width="0" style="1" hidden="1" customWidth="1"/>
    <col min="10531" max="10531" width="11.7109375" style="1" customWidth="1"/>
    <col min="10532" max="10532" width="14.42578125" style="1" customWidth="1"/>
    <col min="10533" max="10533" width="12.7109375" style="1" customWidth="1"/>
    <col min="10534" max="10534" width="0" style="1" hidden="1" customWidth="1"/>
    <col min="10535" max="10535" width="13" style="1" customWidth="1"/>
    <col min="10536" max="10536" width="8.28515625" style="1" customWidth="1"/>
    <col min="10537" max="10538" width="15" style="1" customWidth="1"/>
    <col min="10539" max="10539" width="13" style="1" customWidth="1"/>
    <col min="10540" max="10540" width="13.5703125" style="1" customWidth="1"/>
    <col min="10541" max="10541" width="14.140625" style="1" customWidth="1"/>
    <col min="10542" max="10542" width="13.140625" style="1" customWidth="1"/>
    <col min="10543" max="10543" width="14" style="1" customWidth="1"/>
    <col min="10544" max="10544" width="12.85546875" style="1" customWidth="1"/>
    <col min="10545" max="10545" width="12.42578125" style="1" customWidth="1"/>
    <col min="10546" max="10546" width="12.85546875" style="1" customWidth="1"/>
    <col min="10547" max="10547" width="13.28515625" style="1" customWidth="1"/>
    <col min="10548" max="10548" width="14" style="1" customWidth="1"/>
    <col min="10549" max="10549" width="9.140625" style="1" customWidth="1"/>
    <col min="10550" max="10550" width="14.5703125" style="1" customWidth="1"/>
    <col min="10551" max="10739" width="9.140625" style="1"/>
    <col min="10740" max="10740" width="21" style="1" bestFit="1" customWidth="1"/>
    <col min="10741" max="10746" width="15.42578125" style="1" customWidth="1"/>
    <col min="10747" max="10747" width="14.85546875" style="1" customWidth="1"/>
    <col min="10748" max="10751" width="15" style="1" customWidth="1"/>
    <col min="10752" max="10752" width="11.7109375" style="1" bestFit="1" customWidth="1"/>
    <col min="10753" max="10753" width="16.7109375" style="1" customWidth="1"/>
    <col min="10754" max="10755" width="14.7109375" style="1" customWidth="1"/>
    <col min="10756" max="10756" width="14.85546875" style="1" customWidth="1"/>
    <col min="10757" max="10757" width="2.28515625" style="1" customWidth="1"/>
    <col min="10758" max="10758" width="11.140625" style="1" customWidth="1"/>
    <col min="10759" max="10759" width="12.85546875" style="1" customWidth="1"/>
    <col min="10760" max="10760" width="11.7109375" style="1" customWidth="1"/>
    <col min="10761" max="10761" width="8.85546875" style="1" customWidth="1"/>
    <col min="10762" max="10762" width="11.140625" style="1" customWidth="1"/>
    <col min="10763" max="10763" width="1.85546875" style="1" customWidth="1"/>
    <col min="10764" max="10764" width="12.42578125" style="1" customWidth="1"/>
    <col min="10765" max="10765" width="12.5703125" style="1" customWidth="1"/>
    <col min="10766" max="10766" width="1.85546875" style="1" customWidth="1"/>
    <col min="10767" max="10767" width="8.28515625" style="1" customWidth="1"/>
    <col min="10768" max="10768" width="9.140625" style="1" customWidth="1"/>
    <col min="10769" max="10769" width="10.7109375" style="1" customWidth="1"/>
    <col min="10770" max="10770" width="8.85546875" style="1" customWidth="1"/>
    <col min="10771" max="10771" width="1.42578125" style="1" customWidth="1"/>
    <col min="10772" max="10772" width="11.85546875" style="1" customWidth="1"/>
    <col min="10773" max="10773" width="12.140625" style="1" customWidth="1"/>
    <col min="10774" max="10774" width="13.7109375" style="1" customWidth="1"/>
    <col min="10775" max="10775" width="12.85546875" style="1" customWidth="1"/>
    <col min="10776" max="10776" width="1.42578125" style="1" customWidth="1"/>
    <col min="10777" max="10777" width="8.140625" style="1" customWidth="1"/>
    <col min="10778" max="10778" width="11.140625" style="1" customWidth="1"/>
    <col min="10779" max="10779" width="10.42578125" style="1" customWidth="1"/>
    <col min="10780" max="10780" width="15.42578125" style="1" customWidth="1"/>
    <col min="10781" max="10781" width="1.42578125" style="1" customWidth="1"/>
    <col min="10782" max="10782" width="14.42578125" style="1" customWidth="1"/>
    <col min="10783" max="10783" width="1.42578125" style="1" customWidth="1"/>
    <col min="10784" max="10786" width="0" style="1" hidden="1" customWidth="1"/>
    <col min="10787" max="10787" width="11.7109375" style="1" customWidth="1"/>
    <col min="10788" max="10788" width="14.42578125" style="1" customWidth="1"/>
    <col min="10789" max="10789" width="12.7109375" style="1" customWidth="1"/>
    <col min="10790" max="10790" width="0" style="1" hidden="1" customWidth="1"/>
    <col min="10791" max="10791" width="13" style="1" customWidth="1"/>
    <col min="10792" max="10792" width="8.28515625" style="1" customWidth="1"/>
    <col min="10793" max="10794" width="15" style="1" customWidth="1"/>
    <col min="10795" max="10795" width="13" style="1" customWidth="1"/>
    <col min="10796" max="10796" width="13.5703125" style="1" customWidth="1"/>
    <col min="10797" max="10797" width="14.140625" style="1" customWidth="1"/>
    <col min="10798" max="10798" width="13.140625" style="1" customWidth="1"/>
    <col min="10799" max="10799" width="14" style="1" customWidth="1"/>
    <col min="10800" max="10800" width="12.85546875" style="1" customWidth="1"/>
    <col min="10801" max="10801" width="12.42578125" style="1" customWidth="1"/>
    <col min="10802" max="10802" width="12.85546875" style="1" customWidth="1"/>
    <col min="10803" max="10803" width="13.28515625" style="1" customWidth="1"/>
    <col min="10804" max="10804" width="14" style="1" customWidth="1"/>
    <col min="10805" max="10805" width="9.140625" style="1" customWidth="1"/>
    <col min="10806" max="10806" width="14.5703125" style="1" customWidth="1"/>
    <col min="10807" max="10995" width="9.140625" style="1"/>
    <col min="10996" max="10996" width="21" style="1" bestFit="1" customWidth="1"/>
    <col min="10997" max="11002" width="15.42578125" style="1" customWidth="1"/>
    <col min="11003" max="11003" width="14.85546875" style="1" customWidth="1"/>
    <col min="11004" max="11007" width="15" style="1" customWidth="1"/>
    <col min="11008" max="11008" width="11.7109375" style="1" bestFit="1" customWidth="1"/>
    <col min="11009" max="11009" width="16.7109375" style="1" customWidth="1"/>
    <col min="11010" max="11011" width="14.7109375" style="1" customWidth="1"/>
    <col min="11012" max="11012" width="14.85546875" style="1" customWidth="1"/>
    <col min="11013" max="11013" width="2.28515625" style="1" customWidth="1"/>
    <col min="11014" max="11014" width="11.140625" style="1" customWidth="1"/>
    <col min="11015" max="11015" width="12.85546875" style="1" customWidth="1"/>
    <col min="11016" max="11016" width="11.7109375" style="1" customWidth="1"/>
    <col min="11017" max="11017" width="8.85546875" style="1" customWidth="1"/>
    <col min="11018" max="11018" width="11.140625" style="1" customWidth="1"/>
    <col min="11019" max="11019" width="1.85546875" style="1" customWidth="1"/>
    <col min="11020" max="11020" width="12.42578125" style="1" customWidth="1"/>
    <col min="11021" max="11021" width="12.5703125" style="1" customWidth="1"/>
    <col min="11022" max="11022" width="1.85546875" style="1" customWidth="1"/>
    <col min="11023" max="11023" width="8.28515625" style="1" customWidth="1"/>
    <col min="11024" max="11024" width="9.140625" style="1" customWidth="1"/>
    <col min="11025" max="11025" width="10.7109375" style="1" customWidth="1"/>
    <col min="11026" max="11026" width="8.85546875" style="1" customWidth="1"/>
    <col min="11027" max="11027" width="1.42578125" style="1" customWidth="1"/>
    <col min="11028" max="11028" width="11.85546875" style="1" customWidth="1"/>
    <col min="11029" max="11029" width="12.140625" style="1" customWidth="1"/>
    <col min="11030" max="11030" width="13.7109375" style="1" customWidth="1"/>
    <col min="11031" max="11031" width="12.85546875" style="1" customWidth="1"/>
    <col min="11032" max="11032" width="1.42578125" style="1" customWidth="1"/>
    <col min="11033" max="11033" width="8.140625" style="1" customWidth="1"/>
    <col min="11034" max="11034" width="11.140625" style="1" customWidth="1"/>
    <col min="11035" max="11035" width="10.42578125" style="1" customWidth="1"/>
    <col min="11036" max="11036" width="15.42578125" style="1" customWidth="1"/>
    <col min="11037" max="11037" width="1.42578125" style="1" customWidth="1"/>
    <col min="11038" max="11038" width="14.42578125" style="1" customWidth="1"/>
    <col min="11039" max="11039" width="1.42578125" style="1" customWidth="1"/>
    <col min="11040" max="11042" width="0" style="1" hidden="1" customWidth="1"/>
    <col min="11043" max="11043" width="11.7109375" style="1" customWidth="1"/>
    <col min="11044" max="11044" width="14.42578125" style="1" customWidth="1"/>
    <col min="11045" max="11045" width="12.7109375" style="1" customWidth="1"/>
    <col min="11046" max="11046" width="0" style="1" hidden="1" customWidth="1"/>
    <col min="11047" max="11047" width="13" style="1" customWidth="1"/>
    <col min="11048" max="11048" width="8.28515625" style="1" customWidth="1"/>
    <col min="11049" max="11050" width="15" style="1" customWidth="1"/>
    <col min="11051" max="11051" width="13" style="1" customWidth="1"/>
    <col min="11052" max="11052" width="13.5703125" style="1" customWidth="1"/>
    <col min="11053" max="11053" width="14.140625" style="1" customWidth="1"/>
    <col min="11054" max="11054" width="13.140625" style="1" customWidth="1"/>
    <col min="11055" max="11055" width="14" style="1" customWidth="1"/>
    <col min="11056" max="11056" width="12.85546875" style="1" customWidth="1"/>
    <col min="11057" max="11057" width="12.42578125" style="1" customWidth="1"/>
    <col min="11058" max="11058" width="12.85546875" style="1" customWidth="1"/>
    <col min="11059" max="11059" width="13.28515625" style="1" customWidth="1"/>
    <col min="11060" max="11060" width="14" style="1" customWidth="1"/>
    <col min="11061" max="11061" width="9.140625" style="1" customWidth="1"/>
    <col min="11062" max="11062" width="14.5703125" style="1" customWidth="1"/>
    <col min="11063" max="11251" width="9.140625" style="1"/>
    <col min="11252" max="11252" width="21" style="1" bestFit="1" customWidth="1"/>
    <col min="11253" max="11258" width="15.42578125" style="1" customWidth="1"/>
    <col min="11259" max="11259" width="14.85546875" style="1" customWidth="1"/>
    <col min="11260" max="11263" width="15" style="1" customWidth="1"/>
    <col min="11264" max="11264" width="11.7109375" style="1" bestFit="1" customWidth="1"/>
    <col min="11265" max="11265" width="16.7109375" style="1" customWidth="1"/>
    <col min="11266" max="11267" width="14.7109375" style="1" customWidth="1"/>
    <col min="11268" max="11268" width="14.85546875" style="1" customWidth="1"/>
    <col min="11269" max="11269" width="2.28515625" style="1" customWidth="1"/>
    <col min="11270" max="11270" width="11.140625" style="1" customWidth="1"/>
    <col min="11271" max="11271" width="12.85546875" style="1" customWidth="1"/>
    <col min="11272" max="11272" width="11.7109375" style="1" customWidth="1"/>
    <col min="11273" max="11273" width="8.85546875" style="1" customWidth="1"/>
    <col min="11274" max="11274" width="11.140625" style="1" customWidth="1"/>
    <col min="11275" max="11275" width="1.85546875" style="1" customWidth="1"/>
    <col min="11276" max="11276" width="12.42578125" style="1" customWidth="1"/>
    <col min="11277" max="11277" width="12.5703125" style="1" customWidth="1"/>
    <col min="11278" max="11278" width="1.85546875" style="1" customWidth="1"/>
    <col min="11279" max="11279" width="8.28515625" style="1" customWidth="1"/>
    <col min="11280" max="11280" width="9.140625" style="1" customWidth="1"/>
    <col min="11281" max="11281" width="10.7109375" style="1" customWidth="1"/>
    <col min="11282" max="11282" width="8.85546875" style="1" customWidth="1"/>
    <col min="11283" max="11283" width="1.42578125" style="1" customWidth="1"/>
    <col min="11284" max="11284" width="11.85546875" style="1" customWidth="1"/>
    <col min="11285" max="11285" width="12.140625" style="1" customWidth="1"/>
    <col min="11286" max="11286" width="13.7109375" style="1" customWidth="1"/>
    <col min="11287" max="11287" width="12.85546875" style="1" customWidth="1"/>
    <col min="11288" max="11288" width="1.42578125" style="1" customWidth="1"/>
    <col min="11289" max="11289" width="8.140625" style="1" customWidth="1"/>
    <col min="11290" max="11290" width="11.140625" style="1" customWidth="1"/>
    <col min="11291" max="11291" width="10.42578125" style="1" customWidth="1"/>
    <col min="11292" max="11292" width="15.42578125" style="1" customWidth="1"/>
    <col min="11293" max="11293" width="1.42578125" style="1" customWidth="1"/>
    <col min="11294" max="11294" width="14.42578125" style="1" customWidth="1"/>
    <col min="11295" max="11295" width="1.42578125" style="1" customWidth="1"/>
    <col min="11296" max="11298" width="0" style="1" hidden="1" customWidth="1"/>
    <col min="11299" max="11299" width="11.7109375" style="1" customWidth="1"/>
    <col min="11300" max="11300" width="14.42578125" style="1" customWidth="1"/>
    <col min="11301" max="11301" width="12.7109375" style="1" customWidth="1"/>
    <col min="11302" max="11302" width="0" style="1" hidden="1" customWidth="1"/>
    <col min="11303" max="11303" width="13" style="1" customWidth="1"/>
    <col min="11304" max="11304" width="8.28515625" style="1" customWidth="1"/>
    <col min="11305" max="11306" width="15" style="1" customWidth="1"/>
    <col min="11307" max="11307" width="13" style="1" customWidth="1"/>
    <col min="11308" max="11308" width="13.5703125" style="1" customWidth="1"/>
    <col min="11309" max="11309" width="14.140625" style="1" customWidth="1"/>
    <col min="11310" max="11310" width="13.140625" style="1" customWidth="1"/>
    <col min="11311" max="11311" width="14" style="1" customWidth="1"/>
    <col min="11312" max="11312" width="12.85546875" style="1" customWidth="1"/>
    <col min="11313" max="11313" width="12.42578125" style="1" customWidth="1"/>
    <col min="11314" max="11314" width="12.85546875" style="1" customWidth="1"/>
    <col min="11315" max="11315" width="13.28515625" style="1" customWidth="1"/>
    <col min="11316" max="11316" width="14" style="1" customWidth="1"/>
    <col min="11317" max="11317" width="9.140625" style="1" customWidth="1"/>
    <col min="11318" max="11318" width="14.5703125" style="1" customWidth="1"/>
    <col min="11319" max="11507" width="9.140625" style="1"/>
    <col min="11508" max="11508" width="21" style="1" bestFit="1" customWidth="1"/>
    <col min="11509" max="11514" width="15.42578125" style="1" customWidth="1"/>
    <col min="11515" max="11515" width="14.85546875" style="1" customWidth="1"/>
    <col min="11516" max="11519" width="15" style="1" customWidth="1"/>
    <col min="11520" max="11520" width="11.7109375" style="1" bestFit="1" customWidth="1"/>
    <col min="11521" max="11521" width="16.7109375" style="1" customWidth="1"/>
    <col min="11522" max="11523" width="14.7109375" style="1" customWidth="1"/>
    <col min="11524" max="11524" width="14.85546875" style="1" customWidth="1"/>
    <col min="11525" max="11525" width="2.28515625" style="1" customWidth="1"/>
    <col min="11526" max="11526" width="11.140625" style="1" customWidth="1"/>
    <col min="11527" max="11527" width="12.85546875" style="1" customWidth="1"/>
    <col min="11528" max="11528" width="11.7109375" style="1" customWidth="1"/>
    <col min="11529" max="11529" width="8.85546875" style="1" customWidth="1"/>
    <col min="11530" max="11530" width="11.140625" style="1" customWidth="1"/>
    <col min="11531" max="11531" width="1.85546875" style="1" customWidth="1"/>
    <col min="11532" max="11532" width="12.42578125" style="1" customWidth="1"/>
    <col min="11533" max="11533" width="12.5703125" style="1" customWidth="1"/>
    <col min="11534" max="11534" width="1.85546875" style="1" customWidth="1"/>
    <col min="11535" max="11535" width="8.28515625" style="1" customWidth="1"/>
    <col min="11536" max="11536" width="9.140625" style="1" customWidth="1"/>
    <col min="11537" max="11537" width="10.7109375" style="1" customWidth="1"/>
    <col min="11538" max="11538" width="8.85546875" style="1" customWidth="1"/>
    <col min="11539" max="11539" width="1.42578125" style="1" customWidth="1"/>
    <col min="11540" max="11540" width="11.85546875" style="1" customWidth="1"/>
    <col min="11541" max="11541" width="12.140625" style="1" customWidth="1"/>
    <col min="11542" max="11542" width="13.7109375" style="1" customWidth="1"/>
    <col min="11543" max="11543" width="12.85546875" style="1" customWidth="1"/>
    <col min="11544" max="11544" width="1.42578125" style="1" customWidth="1"/>
    <col min="11545" max="11545" width="8.140625" style="1" customWidth="1"/>
    <col min="11546" max="11546" width="11.140625" style="1" customWidth="1"/>
    <col min="11547" max="11547" width="10.42578125" style="1" customWidth="1"/>
    <col min="11548" max="11548" width="15.42578125" style="1" customWidth="1"/>
    <col min="11549" max="11549" width="1.42578125" style="1" customWidth="1"/>
    <col min="11550" max="11550" width="14.42578125" style="1" customWidth="1"/>
    <col min="11551" max="11551" width="1.42578125" style="1" customWidth="1"/>
    <col min="11552" max="11554" width="0" style="1" hidden="1" customWidth="1"/>
    <col min="11555" max="11555" width="11.7109375" style="1" customWidth="1"/>
    <col min="11556" max="11556" width="14.42578125" style="1" customWidth="1"/>
    <col min="11557" max="11557" width="12.7109375" style="1" customWidth="1"/>
    <col min="11558" max="11558" width="0" style="1" hidden="1" customWidth="1"/>
    <col min="11559" max="11559" width="13" style="1" customWidth="1"/>
    <col min="11560" max="11560" width="8.28515625" style="1" customWidth="1"/>
    <col min="11561" max="11562" width="15" style="1" customWidth="1"/>
    <col min="11563" max="11563" width="13" style="1" customWidth="1"/>
    <col min="11564" max="11564" width="13.5703125" style="1" customWidth="1"/>
    <col min="11565" max="11565" width="14.140625" style="1" customWidth="1"/>
    <col min="11566" max="11566" width="13.140625" style="1" customWidth="1"/>
    <col min="11567" max="11567" width="14" style="1" customWidth="1"/>
    <col min="11568" max="11568" width="12.85546875" style="1" customWidth="1"/>
    <col min="11569" max="11569" width="12.42578125" style="1" customWidth="1"/>
    <col min="11570" max="11570" width="12.85546875" style="1" customWidth="1"/>
    <col min="11571" max="11571" width="13.28515625" style="1" customWidth="1"/>
    <col min="11572" max="11572" width="14" style="1" customWidth="1"/>
    <col min="11573" max="11573" width="9.140625" style="1" customWidth="1"/>
    <col min="11574" max="11574" width="14.5703125" style="1" customWidth="1"/>
    <col min="11575" max="11763" width="9.140625" style="1"/>
    <col min="11764" max="11764" width="21" style="1" bestFit="1" customWidth="1"/>
    <col min="11765" max="11770" width="15.42578125" style="1" customWidth="1"/>
    <col min="11771" max="11771" width="14.85546875" style="1" customWidth="1"/>
    <col min="11772" max="11775" width="15" style="1" customWidth="1"/>
    <col min="11776" max="11776" width="11.7109375" style="1" bestFit="1" customWidth="1"/>
    <col min="11777" max="11777" width="16.7109375" style="1" customWidth="1"/>
    <col min="11778" max="11779" width="14.7109375" style="1" customWidth="1"/>
    <col min="11780" max="11780" width="14.85546875" style="1" customWidth="1"/>
    <col min="11781" max="11781" width="2.28515625" style="1" customWidth="1"/>
    <col min="11782" max="11782" width="11.140625" style="1" customWidth="1"/>
    <col min="11783" max="11783" width="12.85546875" style="1" customWidth="1"/>
    <col min="11784" max="11784" width="11.7109375" style="1" customWidth="1"/>
    <col min="11785" max="11785" width="8.85546875" style="1" customWidth="1"/>
    <col min="11786" max="11786" width="11.140625" style="1" customWidth="1"/>
    <col min="11787" max="11787" width="1.85546875" style="1" customWidth="1"/>
    <col min="11788" max="11788" width="12.42578125" style="1" customWidth="1"/>
    <col min="11789" max="11789" width="12.5703125" style="1" customWidth="1"/>
    <col min="11790" max="11790" width="1.85546875" style="1" customWidth="1"/>
    <col min="11791" max="11791" width="8.28515625" style="1" customWidth="1"/>
    <col min="11792" max="11792" width="9.140625" style="1" customWidth="1"/>
    <col min="11793" max="11793" width="10.7109375" style="1" customWidth="1"/>
    <col min="11794" max="11794" width="8.85546875" style="1" customWidth="1"/>
    <col min="11795" max="11795" width="1.42578125" style="1" customWidth="1"/>
    <col min="11796" max="11796" width="11.85546875" style="1" customWidth="1"/>
    <col min="11797" max="11797" width="12.140625" style="1" customWidth="1"/>
    <col min="11798" max="11798" width="13.7109375" style="1" customWidth="1"/>
    <col min="11799" max="11799" width="12.85546875" style="1" customWidth="1"/>
    <col min="11800" max="11800" width="1.42578125" style="1" customWidth="1"/>
    <col min="11801" max="11801" width="8.140625" style="1" customWidth="1"/>
    <col min="11802" max="11802" width="11.140625" style="1" customWidth="1"/>
    <col min="11803" max="11803" width="10.42578125" style="1" customWidth="1"/>
    <col min="11804" max="11804" width="15.42578125" style="1" customWidth="1"/>
    <col min="11805" max="11805" width="1.42578125" style="1" customWidth="1"/>
    <col min="11806" max="11806" width="14.42578125" style="1" customWidth="1"/>
    <col min="11807" max="11807" width="1.42578125" style="1" customWidth="1"/>
    <col min="11808" max="11810" width="0" style="1" hidden="1" customWidth="1"/>
    <col min="11811" max="11811" width="11.7109375" style="1" customWidth="1"/>
    <col min="11812" max="11812" width="14.42578125" style="1" customWidth="1"/>
    <col min="11813" max="11813" width="12.7109375" style="1" customWidth="1"/>
    <col min="11814" max="11814" width="0" style="1" hidden="1" customWidth="1"/>
    <col min="11815" max="11815" width="13" style="1" customWidth="1"/>
    <col min="11816" max="11816" width="8.28515625" style="1" customWidth="1"/>
    <col min="11817" max="11818" width="15" style="1" customWidth="1"/>
    <col min="11819" max="11819" width="13" style="1" customWidth="1"/>
    <col min="11820" max="11820" width="13.5703125" style="1" customWidth="1"/>
    <col min="11821" max="11821" width="14.140625" style="1" customWidth="1"/>
    <col min="11822" max="11822" width="13.140625" style="1" customWidth="1"/>
    <col min="11823" max="11823" width="14" style="1" customWidth="1"/>
    <col min="11824" max="11824" width="12.85546875" style="1" customWidth="1"/>
    <col min="11825" max="11825" width="12.42578125" style="1" customWidth="1"/>
    <col min="11826" max="11826" width="12.85546875" style="1" customWidth="1"/>
    <col min="11827" max="11827" width="13.28515625" style="1" customWidth="1"/>
    <col min="11828" max="11828" width="14" style="1" customWidth="1"/>
    <col min="11829" max="11829" width="9.140625" style="1" customWidth="1"/>
    <col min="11830" max="11830" width="14.5703125" style="1" customWidth="1"/>
    <col min="11831" max="12019" width="9.140625" style="1"/>
    <col min="12020" max="12020" width="21" style="1" bestFit="1" customWidth="1"/>
    <col min="12021" max="12026" width="15.42578125" style="1" customWidth="1"/>
    <col min="12027" max="12027" width="14.85546875" style="1" customWidth="1"/>
    <col min="12028" max="12031" width="15" style="1" customWidth="1"/>
    <col min="12032" max="12032" width="11.7109375" style="1" bestFit="1" customWidth="1"/>
    <col min="12033" max="12033" width="16.7109375" style="1" customWidth="1"/>
    <col min="12034" max="12035" width="14.7109375" style="1" customWidth="1"/>
    <col min="12036" max="12036" width="14.85546875" style="1" customWidth="1"/>
    <col min="12037" max="12037" width="2.28515625" style="1" customWidth="1"/>
    <col min="12038" max="12038" width="11.140625" style="1" customWidth="1"/>
    <col min="12039" max="12039" width="12.85546875" style="1" customWidth="1"/>
    <col min="12040" max="12040" width="11.7109375" style="1" customWidth="1"/>
    <col min="12041" max="12041" width="8.85546875" style="1" customWidth="1"/>
    <col min="12042" max="12042" width="11.140625" style="1" customWidth="1"/>
    <col min="12043" max="12043" width="1.85546875" style="1" customWidth="1"/>
    <col min="12044" max="12044" width="12.42578125" style="1" customWidth="1"/>
    <col min="12045" max="12045" width="12.5703125" style="1" customWidth="1"/>
    <col min="12046" max="12046" width="1.85546875" style="1" customWidth="1"/>
    <col min="12047" max="12047" width="8.28515625" style="1" customWidth="1"/>
    <col min="12048" max="12048" width="9.140625" style="1" customWidth="1"/>
    <col min="12049" max="12049" width="10.7109375" style="1" customWidth="1"/>
    <col min="12050" max="12050" width="8.85546875" style="1" customWidth="1"/>
    <col min="12051" max="12051" width="1.42578125" style="1" customWidth="1"/>
    <col min="12052" max="12052" width="11.85546875" style="1" customWidth="1"/>
    <col min="12053" max="12053" width="12.140625" style="1" customWidth="1"/>
    <col min="12054" max="12054" width="13.7109375" style="1" customWidth="1"/>
    <col min="12055" max="12055" width="12.85546875" style="1" customWidth="1"/>
    <col min="12056" max="12056" width="1.42578125" style="1" customWidth="1"/>
    <col min="12057" max="12057" width="8.140625" style="1" customWidth="1"/>
    <col min="12058" max="12058" width="11.140625" style="1" customWidth="1"/>
    <col min="12059" max="12059" width="10.42578125" style="1" customWidth="1"/>
    <col min="12060" max="12060" width="15.42578125" style="1" customWidth="1"/>
    <col min="12061" max="12061" width="1.42578125" style="1" customWidth="1"/>
    <col min="12062" max="12062" width="14.42578125" style="1" customWidth="1"/>
    <col min="12063" max="12063" width="1.42578125" style="1" customWidth="1"/>
    <col min="12064" max="12066" width="0" style="1" hidden="1" customWidth="1"/>
    <col min="12067" max="12067" width="11.7109375" style="1" customWidth="1"/>
    <col min="12068" max="12068" width="14.42578125" style="1" customWidth="1"/>
    <col min="12069" max="12069" width="12.7109375" style="1" customWidth="1"/>
    <col min="12070" max="12070" width="0" style="1" hidden="1" customWidth="1"/>
    <col min="12071" max="12071" width="13" style="1" customWidth="1"/>
    <col min="12072" max="12072" width="8.28515625" style="1" customWidth="1"/>
    <col min="12073" max="12074" width="15" style="1" customWidth="1"/>
    <col min="12075" max="12075" width="13" style="1" customWidth="1"/>
    <col min="12076" max="12076" width="13.5703125" style="1" customWidth="1"/>
    <col min="12077" max="12077" width="14.140625" style="1" customWidth="1"/>
    <col min="12078" max="12078" width="13.140625" style="1" customWidth="1"/>
    <col min="12079" max="12079" width="14" style="1" customWidth="1"/>
    <col min="12080" max="12080" width="12.85546875" style="1" customWidth="1"/>
    <col min="12081" max="12081" width="12.42578125" style="1" customWidth="1"/>
    <col min="12082" max="12082" width="12.85546875" style="1" customWidth="1"/>
    <col min="12083" max="12083" width="13.28515625" style="1" customWidth="1"/>
    <col min="12084" max="12084" width="14" style="1" customWidth="1"/>
    <col min="12085" max="12085" width="9.140625" style="1" customWidth="1"/>
    <col min="12086" max="12086" width="14.5703125" style="1" customWidth="1"/>
    <col min="12087" max="12275" width="9.140625" style="1"/>
    <col min="12276" max="12276" width="21" style="1" bestFit="1" customWidth="1"/>
    <col min="12277" max="12282" width="15.42578125" style="1" customWidth="1"/>
    <col min="12283" max="12283" width="14.85546875" style="1" customWidth="1"/>
    <col min="12284" max="12287" width="15" style="1" customWidth="1"/>
    <col min="12288" max="12288" width="11.7109375" style="1" bestFit="1" customWidth="1"/>
    <col min="12289" max="12289" width="16.7109375" style="1" customWidth="1"/>
    <col min="12290" max="12291" width="14.7109375" style="1" customWidth="1"/>
    <col min="12292" max="12292" width="14.85546875" style="1" customWidth="1"/>
    <col min="12293" max="12293" width="2.28515625" style="1" customWidth="1"/>
    <col min="12294" max="12294" width="11.140625" style="1" customWidth="1"/>
    <col min="12295" max="12295" width="12.85546875" style="1" customWidth="1"/>
    <col min="12296" max="12296" width="11.7109375" style="1" customWidth="1"/>
    <col min="12297" max="12297" width="8.85546875" style="1" customWidth="1"/>
    <col min="12298" max="12298" width="11.140625" style="1" customWidth="1"/>
    <col min="12299" max="12299" width="1.85546875" style="1" customWidth="1"/>
    <col min="12300" max="12300" width="12.42578125" style="1" customWidth="1"/>
    <col min="12301" max="12301" width="12.5703125" style="1" customWidth="1"/>
    <col min="12302" max="12302" width="1.85546875" style="1" customWidth="1"/>
    <col min="12303" max="12303" width="8.28515625" style="1" customWidth="1"/>
    <col min="12304" max="12304" width="9.140625" style="1" customWidth="1"/>
    <col min="12305" max="12305" width="10.7109375" style="1" customWidth="1"/>
    <col min="12306" max="12306" width="8.85546875" style="1" customWidth="1"/>
    <col min="12307" max="12307" width="1.42578125" style="1" customWidth="1"/>
    <col min="12308" max="12308" width="11.85546875" style="1" customWidth="1"/>
    <col min="12309" max="12309" width="12.140625" style="1" customWidth="1"/>
    <col min="12310" max="12310" width="13.7109375" style="1" customWidth="1"/>
    <col min="12311" max="12311" width="12.85546875" style="1" customWidth="1"/>
    <col min="12312" max="12312" width="1.42578125" style="1" customWidth="1"/>
    <col min="12313" max="12313" width="8.140625" style="1" customWidth="1"/>
    <col min="12314" max="12314" width="11.140625" style="1" customWidth="1"/>
    <col min="12315" max="12315" width="10.42578125" style="1" customWidth="1"/>
    <col min="12316" max="12316" width="15.42578125" style="1" customWidth="1"/>
    <col min="12317" max="12317" width="1.42578125" style="1" customWidth="1"/>
    <col min="12318" max="12318" width="14.42578125" style="1" customWidth="1"/>
    <col min="12319" max="12319" width="1.42578125" style="1" customWidth="1"/>
    <col min="12320" max="12322" width="0" style="1" hidden="1" customWidth="1"/>
    <col min="12323" max="12323" width="11.7109375" style="1" customWidth="1"/>
    <col min="12324" max="12324" width="14.42578125" style="1" customWidth="1"/>
    <col min="12325" max="12325" width="12.7109375" style="1" customWidth="1"/>
    <col min="12326" max="12326" width="0" style="1" hidden="1" customWidth="1"/>
    <col min="12327" max="12327" width="13" style="1" customWidth="1"/>
    <col min="12328" max="12328" width="8.28515625" style="1" customWidth="1"/>
    <col min="12329" max="12330" width="15" style="1" customWidth="1"/>
    <col min="12331" max="12331" width="13" style="1" customWidth="1"/>
    <col min="12332" max="12332" width="13.5703125" style="1" customWidth="1"/>
    <col min="12333" max="12333" width="14.140625" style="1" customWidth="1"/>
    <col min="12334" max="12334" width="13.140625" style="1" customWidth="1"/>
    <col min="12335" max="12335" width="14" style="1" customWidth="1"/>
    <col min="12336" max="12336" width="12.85546875" style="1" customWidth="1"/>
    <col min="12337" max="12337" width="12.42578125" style="1" customWidth="1"/>
    <col min="12338" max="12338" width="12.85546875" style="1" customWidth="1"/>
    <col min="12339" max="12339" width="13.28515625" style="1" customWidth="1"/>
    <col min="12340" max="12340" width="14" style="1" customWidth="1"/>
    <col min="12341" max="12341" width="9.140625" style="1" customWidth="1"/>
    <col min="12342" max="12342" width="14.5703125" style="1" customWidth="1"/>
    <col min="12343" max="12531" width="9.140625" style="1"/>
    <col min="12532" max="12532" width="21" style="1" bestFit="1" customWidth="1"/>
    <col min="12533" max="12538" width="15.42578125" style="1" customWidth="1"/>
    <col min="12539" max="12539" width="14.85546875" style="1" customWidth="1"/>
    <col min="12540" max="12543" width="15" style="1" customWidth="1"/>
    <col min="12544" max="12544" width="11.7109375" style="1" bestFit="1" customWidth="1"/>
    <col min="12545" max="12545" width="16.7109375" style="1" customWidth="1"/>
    <col min="12546" max="12547" width="14.7109375" style="1" customWidth="1"/>
    <col min="12548" max="12548" width="14.85546875" style="1" customWidth="1"/>
    <col min="12549" max="12549" width="2.28515625" style="1" customWidth="1"/>
    <col min="12550" max="12550" width="11.140625" style="1" customWidth="1"/>
    <col min="12551" max="12551" width="12.85546875" style="1" customWidth="1"/>
    <col min="12552" max="12552" width="11.7109375" style="1" customWidth="1"/>
    <col min="12553" max="12553" width="8.85546875" style="1" customWidth="1"/>
    <col min="12554" max="12554" width="11.140625" style="1" customWidth="1"/>
    <col min="12555" max="12555" width="1.85546875" style="1" customWidth="1"/>
    <col min="12556" max="12556" width="12.42578125" style="1" customWidth="1"/>
    <col min="12557" max="12557" width="12.5703125" style="1" customWidth="1"/>
    <col min="12558" max="12558" width="1.85546875" style="1" customWidth="1"/>
    <col min="12559" max="12559" width="8.28515625" style="1" customWidth="1"/>
    <col min="12560" max="12560" width="9.140625" style="1" customWidth="1"/>
    <col min="12561" max="12561" width="10.7109375" style="1" customWidth="1"/>
    <col min="12562" max="12562" width="8.85546875" style="1" customWidth="1"/>
    <col min="12563" max="12563" width="1.42578125" style="1" customWidth="1"/>
    <col min="12564" max="12564" width="11.85546875" style="1" customWidth="1"/>
    <col min="12565" max="12565" width="12.140625" style="1" customWidth="1"/>
    <col min="12566" max="12566" width="13.7109375" style="1" customWidth="1"/>
    <col min="12567" max="12567" width="12.85546875" style="1" customWidth="1"/>
    <col min="12568" max="12568" width="1.42578125" style="1" customWidth="1"/>
    <col min="12569" max="12569" width="8.140625" style="1" customWidth="1"/>
    <col min="12570" max="12570" width="11.140625" style="1" customWidth="1"/>
    <col min="12571" max="12571" width="10.42578125" style="1" customWidth="1"/>
    <col min="12572" max="12572" width="15.42578125" style="1" customWidth="1"/>
    <col min="12573" max="12573" width="1.42578125" style="1" customWidth="1"/>
    <col min="12574" max="12574" width="14.42578125" style="1" customWidth="1"/>
    <col min="12575" max="12575" width="1.42578125" style="1" customWidth="1"/>
    <col min="12576" max="12578" width="0" style="1" hidden="1" customWidth="1"/>
    <col min="12579" max="12579" width="11.7109375" style="1" customWidth="1"/>
    <col min="12580" max="12580" width="14.42578125" style="1" customWidth="1"/>
    <col min="12581" max="12581" width="12.7109375" style="1" customWidth="1"/>
    <col min="12582" max="12582" width="0" style="1" hidden="1" customWidth="1"/>
    <col min="12583" max="12583" width="13" style="1" customWidth="1"/>
    <col min="12584" max="12584" width="8.28515625" style="1" customWidth="1"/>
    <col min="12585" max="12586" width="15" style="1" customWidth="1"/>
    <col min="12587" max="12587" width="13" style="1" customWidth="1"/>
    <col min="12588" max="12588" width="13.5703125" style="1" customWidth="1"/>
    <col min="12589" max="12589" width="14.140625" style="1" customWidth="1"/>
    <col min="12590" max="12590" width="13.140625" style="1" customWidth="1"/>
    <col min="12591" max="12591" width="14" style="1" customWidth="1"/>
    <col min="12592" max="12592" width="12.85546875" style="1" customWidth="1"/>
    <col min="12593" max="12593" width="12.42578125" style="1" customWidth="1"/>
    <col min="12594" max="12594" width="12.85546875" style="1" customWidth="1"/>
    <col min="12595" max="12595" width="13.28515625" style="1" customWidth="1"/>
    <col min="12596" max="12596" width="14" style="1" customWidth="1"/>
    <col min="12597" max="12597" width="9.140625" style="1" customWidth="1"/>
    <col min="12598" max="12598" width="14.5703125" style="1" customWidth="1"/>
    <col min="12599" max="12787" width="9.140625" style="1"/>
    <col min="12788" max="12788" width="21" style="1" bestFit="1" customWidth="1"/>
    <col min="12789" max="12794" width="15.42578125" style="1" customWidth="1"/>
    <col min="12795" max="12795" width="14.85546875" style="1" customWidth="1"/>
    <col min="12796" max="12799" width="15" style="1" customWidth="1"/>
    <col min="12800" max="12800" width="11.7109375" style="1" bestFit="1" customWidth="1"/>
    <col min="12801" max="12801" width="16.7109375" style="1" customWidth="1"/>
    <col min="12802" max="12803" width="14.7109375" style="1" customWidth="1"/>
    <col min="12804" max="12804" width="14.85546875" style="1" customWidth="1"/>
    <col min="12805" max="12805" width="2.28515625" style="1" customWidth="1"/>
    <col min="12806" max="12806" width="11.140625" style="1" customWidth="1"/>
    <col min="12807" max="12807" width="12.85546875" style="1" customWidth="1"/>
    <col min="12808" max="12808" width="11.7109375" style="1" customWidth="1"/>
    <col min="12809" max="12809" width="8.85546875" style="1" customWidth="1"/>
    <col min="12810" max="12810" width="11.140625" style="1" customWidth="1"/>
    <col min="12811" max="12811" width="1.85546875" style="1" customWidth="1"/>
    <col min="12812" max="12812" width="12.42578125" style="1" customWidth="1"/>
    <col min="12813" max="12813" width="12.5703125" style="1" customWidth="1"/>
    <col min="12814" max="12814" width="1.85546875" style="1" customWidth="1"/>
    <col min="12815" max="12815" width="8.28515625" style="1" customWidth="1"/>
    <col min="12816" max="12816" width="9.140625" style="1" customWidth="1"/>
    <col min="12817" max="12817" width="10.7109375" style="1" customWidth="1"/>
    <col min="12818" max="12818" width="8.85546875" style="1" customWidth="1"/>
    <col min="12819" max="12819" width="1.42578125" style="1" customWidth="1"/>
    <col min="12820" max="12820" width="11.85546875" style="1" customWidth="1"/>
    <col min="12821" max="12821" width="12.140625" style="1" customWidth="1"/>
    <col min="12822" max="12822" width="13.7109375" style="1" customWidth="1"/>
    <col min="12823" max="12823" width="12.85546875" style="1" customWidth="1"/>
    <col min="12824" max="12824" width="1.42578125" style="1" customWidth="1"/>
    <col min="12825" max="12825" width="8.140625" style="1" customWidth="1"/>
    <col min="12826" max="12826" width="11.140625" style="1" customWidth="1"/>
    <col min="12827" max="12827" width="10.42578125" style="1" customWidth="1"/>
    <col min="12828" max="12828" width="15.42578125" style="1" customWidth="1"/>
    <col min="12829" max="12829" width="1.42578125" style="1" customWidth="1"/>
    <col min="12830" max="12830" width="14.42578125" style="1" customWidth="1"/>
    <col min="12831" max="12831" width="1.42578125" style="1" customWidth="1"/>
    <col min="12832" max="12834" width="0" style="1" hidden="1" customWidth="1"/>
    <col min="12835" max="12835" width="11.7109375" style="1" customWidth="1"/>
    <col min="12836" max="12836" width="14.42578125" style="1" customWidth="1"/>
    <col min="12837" max="12837" width="12.7109375" style="1" customWidth="1"/>
    <col min="12838" max="12838" width="0" style="1" hidden="1" customWidth="1"/>
    <col min="12839" max="12839" width="13" style="1" customWidth="1"/>
    <col min="12840" max="12840" width="8.28515625" style="1" customWidth="1"/>
    <col min="12841" max="12842" width="15" style="1" customWidth="1"/>
    <col min="12843" max="12843" width="13" style="1" customWidth="1"/>
    <col min="12844" max="12844" width="13.5703125" style="1" customWidth="1"/>
    <col min="12845" max="12845" width="14.140625" style="1" customWidth="1"/>
    <col min="12846" max="12846" width="13.140625" style="1" customWidth="1"/>
    <col min="12847" max="12847" width="14" style="1" customWidth="1"/>
    <col min="12848" max="12848" width="12.85546875" style="1" customWidth="1"/>
    <col min="12849" max="12849" width="12.42578125" style="1" customWidth="1"/>
    <col min="12850" max="12850" width="12.85546875" style="1" customWidth="1"/>
    <col min="12851" max="12851" width="13.28515625" style="1" customWidth="1"/>
    <col min="12852" max="12852" width="14" style="1" customWidth="1"/>
    <col min="12853" max="12853" width="9.140625" style="1" customWidth="1"/>
    <col min="12854" max="12854" width="14.5703125" style="1" customWidth="1"/>
    <col min="12855" max="13043" width="9.140625" style="1"/>
    <col min="13044" max="13044" width="21" style="1" bestFit="1" customWidth="1"/>
    <col min="13045" max="13050" width="15.42578125" style="1" customWidth="1"/>
    <col min="13051" max="13051" width="14.85546875" style="1" customWidth="1"/>
    <col min="13052" max="13055" width="15" style="1" customWidth="1"/>
    <col min="13056" max="13056" width="11.7109375" style="1" bestFit="1" customWidth="1"/>
    <col min="13057" max="13057" width="16.7109375" style="1" customWidth="1"/>
    <col min="13058" max="13059" width="14.7109375" style="1" customWidth="1"/>
    <col min="13060" max="13060" width="14.85546875" style="1" customWidth="1"/>
    <col min="13061" max="13061" width="2.28515625" style="1" customWidth="1"/>
    <col min="13062" max="13062" width="11.140625" style="1" customWidth="1"/>
    <col min="13063" max="13063" width="12.85546875" style="1" customWidth="1"/>
    <col min="13064" max="13064" width="11.7109375" style="1" customWidth="1"/>
    <col min="13065" max="13065" width="8.85546875" style="1" customWidth="1"/>
    <col min="13066" max="13066" width="11.140625" style="1" customWidth="1"/>
    <col min="13067" max="13067" width="1.85546875" style="1" customWidth="1"/>
    <col min="13068" max="13068" width="12.42578125" style="1" customWidth="1"/>
    <col min="13069" max="13069" width="12.5703125" style="1" customWidth="1"/>
    <col min="13070" max="13070" width="1.85546875" style="1" customWidth="1"/>
    <col min="13071" max="13071" width="8.28515625" style="1" customWidth="1"/>
    <col min="13072" max="13072" width="9.140625" style="1" customWidth="1"/>
    <col min="13073" max="13073" width="10.7109375" style="1" customWidth="1"/>
    <col min="13074" max="13074" width="8.85546875" style="1" customWidth="1"/>
    <col min="13075" max="13075" width="1.42578125" style="1" customWidth="1"/>
    <col min="13076" max="13076" width="11.85546875" style="1" customWidth="1"/>
    <col min="13077" max="13077" width="12.140625" style="1" customWidth="1"/>
    <col min="13078" max="13078" width="13.7109375" style="1" customWidth="1"/>
    <col min="13079" max="13079" width="12.85546875" style="1" customWidth="1"/>
    <col min="13080" max="13080" width="1.42578125" style="1" customWidth="1"/>
    <col min="13081" max="13081" width="8.140625" style="1" customWidth="1"/>
    <col min="13082" max="13082" width="11.140625" style="1" customWidth="1"/>
    <col min="13083" max="13083" width="10.42578125" style="1" customWidth="1"/>
    <col min="13084" max="13084" width="15.42578125" style="1" customWidth="1"/>
    <col min="13085" max="13085" width="1.42578125" style="1" customWidth="1"/>
    <col min="13086" max="13086" width="14.42578125" style="1" customWidth="1"/>
    <col min="13087" max="13087" width="1.42578125" style="1" customWidth="1"/>
    <col min="13088" max="13090" width="0" style="1" hidden="1" customWidth="1"/>
    <col min="13091" max="13091" width="11.7109375" style="1" customWidth="1"/>
    <col min="13092" max="13092" width="14.42578125" style="1" customWidth="1"/>
    <col min="13093" max="13093" width="12.7109375" style="1" customWidth="1"/>
    <col min="13094" max="13094" width="0" style="1" hidden="1" customWidth="1"/>
    <col min="13095" max="13095" width="13" style="1" customWidth="1"/>
    <col min="13096" max="13096" width="8.28515625" style="1" customWidth="1"/>
    <col min="13097" max="13098" width="15" style="1" customWidth="1"/>
    <col min="13099" max="13099" width="13" style="1" customWidth="1"/>
    <col min="13100" max="13100" width="13.5703125" style="1" customWidth="1"/>
    <col min="13101" max="13101" width="14.140625" style="1" customWidth="1"/>
    <col min="13102" max="13102" width="13.140625" style="1" customWidth="1"/>
    <col min="13103" max="13103" width="14" style="1" customWidth="1"/>
    <col min="13104" max="13104" width="12.85546875" style="1" customWidth="1"/>
    <col min="13105" max="13105" width="12.42578125" style="1" customWidth="1"/>
    <col min="13106" max="13106" width="12.85546875" style="1" customWidth="1"/>
    <col min="13107" max="13107" width="13.28515625" style="1" customWidth="1"/>
    <col min="13108" max="13108" width="14" style="1" customWidth="1"/>
    <col min="13109" max="13109" width="9.140625" style="1" customWidth="1"/>
    <col min="13110" max="13110" width="14.5703125" style="1" customWidth="1"/>
    <col min="13111" max="13299" width="9.140625" style="1"/>
    <col min="13300" max="13300" width="21" style="1" bestFit="1" customWidth="1"/>
    <col min="13301" max="13306" width="15.42578125" style="1" customWidth="1"/>
    <col min="13307" max="13307" width="14.85546875" style="1" customWidth="1"/>
    <col min="13308" max="13311" width="15" style="1" customWidth="1"/>
    <col min="13312" max="13312" width="11.7109375" style="1" bestFit="1" customWidth="1"/>
    <col min="13313" max="13313" width="16.7109375" style="1" customWidth="1"/>
    <col min="13314" max="13315" width="14.7109375" style="1" customWidth="1"/>
    <col min="13316" max="13316" width="14.85546875" style="1" customWidth="1"/>
    <col min="13317" max="13317" width="2.28515625" style="1" customWidth="1"/>
    <col min="13318" max="13318" width="11.140625" style="1" customWidth="1"/>
    <col min="13319" max="13319" width="12.85546875" style="1" customWidth="1"/>
    <col min="13320" max="13320" width="11.7109375" style="1" customWidth="1"/>
    <col min="13321" max="13321" width="8.85546875" style="1" customWidth="1"/>
    <col min="13322" max="13322" width="11.140625" style="1" customWidth="1"/>
    <col min="13323" max="13323" width="1.85546875" style="1" customWidth="1"/>
    <col min="13324" max="13324" width="12.42578125" style="1" customWidth="1"/>
    <col min="13325" max="13325" width="12.5703125" style="1" customWidth="1"/>
    <col min="13326" max="13326" width="1.85546875" style="1" customWidth="1"/>
    <col min="13327" max="13327" width="8.28515625" style="1" customWidth="1"/>
    <col min="13328" max="13328" width="9.140625" style="1" customWidth="1"/>
    <col min="13329" max="13329" width="10.7109375" style="1" customWidth="1"/>
    <col min="13330" max="13330" width="8.85546875" style="1" customWidth="1"/>
    <col min="13331" max="13331" width="1.42578125" style="1" customWidth="1"/>
    <col min="13332" max="13332" width="11.85546875" style="1" customWidth="1"/>
    <col min="13333" max="13333" width="12.140625" style="1" customWidth="1"/>
    <col min="13334" max="13334" width="13.7109375" style="1" customWidth="1"/>
    <col min="13335" max="13335" width="12.85546875" style="1" customWidth="1"/>
    <col min="13336" max="13336" width="1.42578125" style="1" customWidth="1"/>
    <col min="13337" max="13337" width="8.140625" style="1" customWidth="1"/>
    <col min="13338" max="13338" width="11.140625" style="1" customWidth="1"/>
    <col min="13339" max="13339" width="10.42578125" style="1" customWidth="1"/>
    <col min="13340" max="13340" width="15.42578125" style="1" customWidth="1"/>
    <col min="13341" max="13341" width="1.42578125" style="1" customWidth="1"/>
    <col min="13342" max="13342" width="14.42578125" style="1" customWidth="1"/>
    <col min="13343" max="13343" width="1.42578125" style="1" customWidth="1"/>
    <col min="13344" max="13346" width="0" style="1" hidden="1" customWidth="1"/>
    <col min="13347" max="13347" width="11.7109375" style="1" customWidth="1"/>
    <col min="13348" max="13348" width="14.42578125" style="1" customWidth="1"/>
    <col min="13349" max="13349" width="12.7109375" style="1" customWidth="1"/>
    <col min="13350" max="13350" width="0" style="1" hidden="1" customWidth="1"/>
    <col min="13351" max="13351" width="13" style="1" customWidth="1"/>
    <col min="13352" max="13352" width="8.28515625" style="1" customWidth="1"/>
    <col min="13353" max="13354" width="15" style="1" customWidth="1"/>
    <col min="13355" max="13355" width="13" style="1" customWidth="1"/>
    <col min="13356" max="13356" width="13.5703125" style="1" customWidth="1"/>
    <col min="13357" max="13357" width="14.140625" style="1" customWidth="1"/>
    <col min="13358" max="13358" width="13.140625" style="1" customWidth="1"/>
    <col min="13359" max="13359" width="14" style="1" customWidth="1"/>
    <col min="13360" max="13360" width="12.85546875" style="1" customWidth="1"/>
    <col min="13361" max="13361" width="12.42578125" style="1" customWidth="1"/>
    <col min="13362" max="13362" width="12.85546875" style="1" customWidth="1"/>
    <col min="13363" max="13363" width="13.28515625" style="1" customWidth="1"/>
    <col min="13364" max="13364" width="14" style="1" customWidth="1"/>
    <col min="13365" max="13365" width="9.140625" style="1" customWidth="1"/>
    <col min="13366" max="13366" width="14.5703125" style="1" customWidth="1"/>
    <col min="13367" max="13555" width="9.140625" style="1"/>
    <col min="13556" max="13556" width="21" style="1" bestFit="1" customWidth="1"/>
    <col min="13557" max="13562" width="15.42578125" style="1" customWidth="1"/>
    <col min="13563" max="13563" width="14.85546875" style="1" customWidth="1"/>
    <col min="13564" max="13567" width="15" style="1" customWidth="1"/>
    <col min="13568" max="13568" width="11.7109375" style="1" bestFit="1" customWidth="1"/>
    <col min="13569" max="13569" width="16.7109375" style="1" customWidth="1"/>
    <col min="13570" max="13571" width="14.7109375" style="1" customWidth="1"/>
    <col min="13572" max="13572" width="14.85546875" style="1" customWidth="1"/>
    <col min="13573" max="13573" width="2.28515625" style="1" customWidth="1"/>
    <col min="13574" max="13574" width="11.140625" style="1" customWidth="1"/>
    <col min="13575" max="13575" width="12.85546875" style="1" customWidth="1"/>
    <col min="13576" max="13576" width="11.7109375" style="1" customWidth="1"/>
    <col min="13577" max="13577" width="8.85546875" style="1" customWidth="1"/>
    <col min="13578" max="13578" width="11.140625" style="1" customWidth="1"/>
    <col min="13579" max="13579" width="1.85546875" style="1" customWidth="1"/>
    <col min="13580" max="13580" width="12.42578125" style="1" customWidth="1"/>
    <col min="13581" max="13581" width="12.5703125" style="1" customWidth="1"/>
    <col min="13582" max="13582" width="1.85546875" style="1" customWidth="1"/>
    <col min="13583" max="13583" width="8.28515625" style="1" customWidth="1"/>
    <col min="13584" max="13584" width="9.140625" style="1" customWidth="1"/>
    <col min="13585" max="13585" width="10.7109375" style="1" customWidth="1"/>
    <col min="13586" max="13586" width="8.85546875" style="1" customWidth="1"/>
    <col min="13587" max="13587" width="1.42578125" style="1" customWidth="1"/>
    <col min="13588" max="13588" width="11.85546875" style="1" customWidth="1"/>
    <col min="13589" max="13589" width="12.140625" style="1" customWidth="1"/>
    <col min="13590" max="13590" width="13.7109375" style="1" customWidth="1"/>
    <col min="13591" max="13591" width="12.85546875" style="1" customWidth="1"/>
    <col min="13592" max="13592" width="1.42578125" style="1" customWidth="1"/>
    <col min="13593" max="13593" width="8.140625" style="1" customWidth="1"/>
    <col min="13594" max="13594" width="11.140625" style="1" customWidth="1"/>
    <col min="13595" max="13595" width="10.42578125" style="1" customWidth="1"/>
    <col min="13596" max="13596" width="15.42578125" style="1" customWidth="1"/>
    <col min="13597" max="13597" width="1.42578125" style="1" customWidth="1"/>
    <col min="13598" max="13598" width="14.42578125" style="1" customWidth="1"/>
    <col min="13599" max="13599" width="1.42578125" style="1" customWidth="1"/>
    <col min="13600" max="13602" width="0" style="1" hidden="1" customWidth="1"/>
    <col min="13603" max="13603" width="11.7109375" style="1" customWidth="1"/>
    <col min="13604" max="13604" width="14.42578125" style="1" customWidth="1"/>
    <col min="13605" max="13605" width="12.7109375" style="1" customWidth="1"/>
    <col min="13606" max="13606" width="0" style="1" hidden="1" customWidth="1"/>
    <col min="13607" max="13607" width="13" style="1" customWidth="1"/>
    <col min="13608" max="13608" width="8.28515625" style="1" customWidth="1"/>
    <col min="13609" max="13610" width="15" style="1" customWidth="1"/>
    <col min="13611" max="13611" width="13" style="1" customWidth="1"/>
    <col min="13612" max="13612" width="13.5703125" style="1" customWidth="1"/>
    <col min="13613" max="13613" width="14.140625" style="1" customWidth="1"/>
    <col min="13614" max="13614" width="13.140625" style="1" customWidth="1"/>
    <col min="13615" max="13615" width="14" style="1" customWidth="1"/>
    <col min="13616" max="13616" width="12.85546875" style="1" customWidth="1"/>
    <col min="13617" max="13617" width="12.42578125" style="1" customWidth="1"/>
    <col min="13618" max="13618" width="12.85546875" style="1" customWidth="1"/>
    <col min="13619" max="13619" width="13.28515625" style="1" customWidth="1"/>
    <col min="13620" max="13620" width="14" style="1" customWidth="1"/>
    <col min="13621" max="13621" width="9.140625" style="1" customWidth="1"/>
    <col min="13622" max="13622" width="14.5703125" style="1" customWidth="1"/>
    <col min="13623" max="13811" width="9.140625" style="1"/>
    <col min="13812" max="13812" width="21" style="1" bestFit="1" customWidth="1"/>
    <col min="13813" max="13818" width="15.42578125" style="1" customWidth="1"/>
    <col min="13819" max="13819" width="14.85546875" style="1" customWidth="1"/>
    <col min="13820" max="13823" width="15" style="1" customWidth="1"/>
    <col min="13824" max="13824" width="11.7109375" style="1" bestFit="1" customWidth="1"/>
    <col min="13825" max="13825" width="16.7109375" style="1" customWidth="1"/>
    <col min="13826" max="13827" width="14.7109375" style="1" customWidth="1"/>
    <col min="13828" max="13828" width="14.85546875" style="1" customWidth="1"/>
    <col min="13829" max="13829" width="2.28515625" style="1" customWidth="1"/>
    <col min="13830" max="13830" width="11.140625" style="1" customWidth="1"/>
    <col min="13831" max="13831" width="12.85546875" style="1" customWidth="1"/>
    <col min="13832" max="13832" width="11.7109375" style="1" customWidth="1"/>
    <col min="13833" max="13833" width="8.85546875" style="1" customWidth="1"/>
    <col min="13834" max="13834" width="11.140625" style="1" customWidth="1"/>
    <col min="13835" max="13835" width="1.85546875" style="1" customWidth="1"/>
    <col min="13836" max="13836" width="12.42578125" style="1" customWidth="1"/>
    <col min="13837" max="13837" width="12.5703125" style="1" customWidth="1"/>
    <col min="13838" max="13838" width="1.85546875" style="1" customWidth="1"/>
    <col min="13839" max="13839" width="8.28515625" style="1" customWidth="1"/>
    <col min="13840" max="13840" width="9.140625" style="1" customWidth="1"/>
    <col min="13841" max="13841" width="10.7109375" style="1" customWidth="1"/>
    <col min="13842" max="13842" width="8.85546875" style="1" customWidth="1"/>
    <col min="13843" max="13843" width="1.42578125" style="1" customWidth="1"/>
    <col min="13844" max="13844" width="11.85546875" style="1" customWidth="1"/>
    <col min="13845" max="13845" width="12.140625" style="1" customWidth="1"/>
    <col min="13846" max="13846" width="13.7109375" style="1" customWidth="1"/>
    <col min="13847" max="13847" width="12.85546875" style="1" customWidth="1"/>
    <col min="13848" max="13848" width="1.42578125" style="1" customWidth="1"/>
    <col min="13849" max="13849" width="8.140625" style="1" customWidth="1"/>
    <col min="13850" max="13850" width="11.140625" style="1" customWidth="1"/>
    <col min="13851" max="13851" width="10.42578125" style="1" customWidth="1"/>
    <col min="13852" max="13852" width="15.42578125" style="1" customWidth="1"/>
    <col min="13853" max="13853" width="1.42578125" style="1" customWidth="1"/>
    <col min="13854" max="13854" width="14.42578125" style="1" customWidth="1"/>
    <col min="13855" max="13855" width="1.42578125" style="1" customWidth="1"/>
    <col min="13856" max="13858" width="0" style="1" hidden="1" customWidth="1"/>
    <col min="13859" max="13859" width="11.7109375" style="1" customWidth="1"/>
    <col min="13860" max="13860" width="14.42578125" style="1" customWidth="1"/>
    <col min="13861" max="13861" width="12.7109375" style="1" customWidth="1"/>
    <col min="13862" max="13862" width="0" style="1" hidden="1" customWidth="1"/>
    <col min="13863" max="13863" width="13" style="1" customWidth="1"/>
    <col min="13864" max="13864" width="8.28515625" style="1" customWidth="1"/>
    <col min="13865" max="13866" width="15" style="1" customWidth="1"/>
    <col min="13867" max="13867" width="13" style="1" customWidth="1"/>
    <col min="13868" max="13868" width="13.5703125" style="1" customWidth="1"/>
    <col min="13869" max="13869" width="14.140625" style="1" customWidth="1"/>
    <col min="13870" max="13870" width="13.140625" style="1" customWidth="1"/>
    <col min="13871" max="13871" width="14" style="1" customWidth="1"/>
    <col min="13872" max="13872" width="12.85546875" style="1" customWidth="1"/>
    <col min="13873" max="13873" width="12.42578125" style="1" customWidth="1"/>
    <col min="13874" max="13874" width="12.85546875" style="1" customWidth="1"/>
    <col min="13875" max="13875" width="13.28515625" style="1" customWidth="1"/>
    <col min="13876" max="13876" width="14" style="1" customWidth="1"/>
    <col min="13877" max="13877" width="9.140625" style="1" customWidth="1"/>
    <col min="13878" max="13878" width="14.5703125" style="1" customWidth="1"/>
    <col min="13879" max="14067" width="9.140625" style="1"/>
    <col min="14068" max="14068" width="21" style="1" bestFit="1" customWidth="1"/>
    <col min="14069" max="14074" width="15.42578125" style="1" customWidth="1"/>
    <col min="14075" max="14075" width="14.85546875" style="1" customWidth="1"/>
    <col min="14076" max="14079" width="15" style="1" customWidth="1"/>
    <col min="14080" max="14080" width="11.7109375" style="1" bestFit="1" customWidth="1"/>
    <col min="14081" max="14081" width="16.7109375" style="1" customWidth="1"/>
    <col min="14082" max="14083" width="14.7109375" style="1" customWidth="1"/>
    <col min="14084" max="14084" width="14.85546875" style="1" customWidth="1"/>
    <col min="14085" max="14085" width="2.28515625" style="1" customWidth="1"/>
    <col min="14086" max="14086" width="11.140625" style="1" customWidth="1"/>
    <col min="14087" max="14087" width="12.85546875" style="1" customWidth="1"/>
    <col min="14088" max="14088" width="11.7109375" style="1" customWidth="1"/>
    <col min="14089" max="14089" width="8.85546875" style="1" customWidth="1"/>
    <col min="14090" max="14090" width="11.140625" style="1" customWidth="1"/>
    <col min="14091" max="14091" width="1.85546875" style="1" customWidth="1"/>
    <col min="14092" max="14092" width="12.42578125" style="1" customWidth="1"/>
    <col min="14093" max="14093" width="12.5703125" style="1" customWidth="1"/>
    <col min="14094" max="14094" width="1.85546875" style="1" customWidth="1"/>
    <col min="14095" max="14095" width="8.28515625" style="1" customWidth="1"/>
    <col min="14096" max="14096" width="9.140625" style="1" customWidth="1"/>
    <col min="14097" max="14097" width="10.7109375" style="1" customWidth="1"/>
    <col min="14098" max="14098" width="8.85546875" style="1" customWidth="1"/>
    <col min="14099" max="14099" width="1.42578125" style="1" customWidth="1"/>
    <col min="14100" max="14100" width="11.85546875" style="1" customWidth="1"/>
    <col min="14101" max="14101" width="12.140625" style="1" customWidth="1"/>
    <col min="14102" max="14102" width="13.7109375" style="1" customWidth="1"/>
    <col min="14103" max="14103" width="12.85546875" style="1" customWidth="1"/>
    <col min="14104" max="14104" width="1.42578125" style="1" customWidth="1"/>
    <col min="14105" max="14105" width="8.140625" style="1" customWidth="1"/>
    <col min="14106" max="14106" width="11.140625" style="1" customWidth="1"/>
    <col min="14107" max="14107" width="10.42578125" style="1" customWidth="1"/>
    <col min="14108" max="14108" width="15.42578125" style="1" customWidth="1"/>
    <col min="14109" max="14109" width="1.42578125" style="1" customWidth="1"/>
    <col min="14110" max="14110" width="14.42578125" style="1" customWidth="1"/>
    <col min="14111" max="14111" width="1.42578125" style="1" customWidth="1"/>
    <col min="14112" max="14114" width="0" style="1" hidden="1" customWidth="1"/>
    <col min="14115" max="14115" width="11.7109375" style="1" customWidth="1"/>
    <col min="14116" max="14116" width="14.42578125" style="1" customWidth="1"/>
    <col min="14117" max="14117" width="12.7109375" style="1" customWidth="1"/>
    <col min="14118" max="14118" width="0" style="1" hidden="1" customWidth="1"/>
    <col min="14119" max="14119" width="13" style="1" customWidth="1"/>
    <col min="14120" max="14120" width="8.28515625" style="1" customWidth="1"/>
    <col min="14121" max="14122" width="15" style="1" customWidth="1"/>
    <col min="14123" max="14123" width="13" style="1" customWidth="1"/>
    <col min="14124" max="14124" width="13.5703125" style="1" customWidth="1"/>
    <col min="14125" max="14125" width="14.140625" style="1" customWidth="1"/>
    <col min="14126" max="14126" width="13.140625" style="1" customWidth="1"/>
    <col min="14127" max="14127" width="14" style="1" customWidth="1"/>
    <col min="14128" max="14128" width="12.85546875" style="1" customWidth="1"/>
    <col min="14129" max="14129" width="12.42578125" style="1" customWidth="1"/>
    <col min="14130" max="14130" width="12.85546875" style="1" customWidth="1"/>
    <col min="14131" max="14131" width="13.28515625" style="1" customWidth="1"/>
    <col min="14132" max="14132" width="14" style="1" customWidth="1"/>
    <col min="14133" max="14133" width="9.140625" style="1" customWidth="1"/>
    <col min="14134" max="14134" width="14.5703125" style="1" customWidth="1"/>
    <col min="14135" max="14323" width="9.140625" style="1"/>
    <col min="14324" max="14324" width="21" style="1" bestFit="1" customWidth="1"/>
    <col min="14325" max="14330" width="15.42578125" style="1" customWidth="1"/>
    <col min="14331" max="14331" width="14.85546875" style="1" customWidth="1"/>
    <col min="14332" max="14335" width="15" style="1" customWidth="1"/>
    <col min="14336" max="14336" width="11.7109375" style="1" bestFit="1" customWidth="1"/>
    <col min="14337" max="14337" width="16.7109375" style="1" customWidth="1"/>
    <col min="14338" max="14339" width="14.7109375" style="1" customWidth="1"/>
    <col min="14340" max="14340" width="14.85546875" style="1" customWidth="1"/>
    <col min="14341" max="14341" width="2.28515625" style="1" customWidth="1"/>
    <col min="14342" max="14342" width="11.140625" style="1" customWidth="1"/>
    <col min="14343" max="14343" width="12.85546875" style="1" customWidth="1"/>
    <col min="14344" max="14344" width="11.7109375" style="1" customWidth="1"/>
    <col min="14345" max="14345" width="8.85546875" style="1" customWidth="1"/>
    <col min="14346" max="14346" width="11.140625" style="1" customWidth="1"/>
    <col min="14347" max="14347" width="1.85546875" style="1" customWidth="1"/>
    <col min="14348" max="14348" width="12.42578125" style="1" customWidth="1"/>
    <col min="14349" max="14349" width="12.5703125" style="1" customWidth="1"/>
    <col min="14350" max="14350" width="1.85546875" style="1" customWidth="1"/>
    <col min="14351" max="14351" width="8.28515625" style="1" customWidth="1"/>
    <col min="14352" max="14352" width="9.140625" style="1" customWidth="1"/>
    <col min="14353" max="14353" width="10.7109375" style="1" customWidth="1"/>
    <col min="14354" max="14354" width="8.85546875" style="1" customWidth="1"/>
    <col min="14355" max="14355" width="1.42578125" style="1" customWidth="1"/>
    <col min="14356" max="14356" width="11.85546875" style="1" customWidth="1"/>
    <col min="14357" max="14357" width="12.140625" style="1" customWidth="1"/>
    <col min="14358" max="14358" width="13.7109375" style="1" customWidth="1"/>
    <col min="14359" max="14359" width="12.85546875" style="1" customWidth="1"/>
    <col min="14360" max="14360" width="1.42578125" style="1" customWidth="1"/>
    <col min="14361" max="14361" width="8.140625" style="1" customWidth="1"/>
    <col min="14362" max="14362" width="11.140625" style="1" customWidth="1"/>
    <col min="14363" max="14363" width="10.42578125" style="1" customWidth="1"/>
    <col min="14364" max="14364" width="15.42578125" style="1" customWidth="1"/>
    <col min="14365" max="14365" width="1.42578125" style="1" customWidth="1"/>
    <col min="14366" max="14366" width="14.42578125" style="1" customWidth="1"/>
    <col min="14367" max="14367" width="1.42578125" style="1" customWidth="1"/>
    <col min="14368" max="14370" width="0" style="1" hidden="1" customWidth="1"/>
    <col min="14371" max="14371" width="11.7109375" style="1" customWidth="1"/>
    <col min="14372" max="14372" width="14.42578125" style="1" customWidth="1"/>
    <col min="14373" max="14373" width="12.7109375" style="1" customWidth="1"/>
    <col min="14374" max="14374" width="0" style="1" hidden="1" customWidth="1"/>
    <col min="14375" max="14375" width="13" style="1" customWidth="1"/>
    <col min="14376" max="14376" width="8.28515625" style="1" customWidth="1"/>
    <col min="14377" max="14378" width="15" style="1" customWidth="1"/>
    <col min="14379" max="14379" width="13" style="1" customWidth="1"/>
    <col min="14380" max="14380" width="13.5703125" style="1" customWidth="1"/>
    <col min="14381" max="14381" width="14.140625" style="1" customWidth="1"/>
    <col min="14382" max="14382" width="13.140625" style="1" customWidth="1"/>
    <col min="14383" max="14383" width="14" style="1" customWidth="1"/>
    <col min="14384" max="14384" width="12.85546875" style="1" customWidth="1"/>
    <col min="14385" max="14385" width="12.42578125" style="1" customWidth="1"/>
    <col min="14386" max="14386" width="12.85546875" style="1" customWidth="1"/>
    <col min="14387" max="14387" width="13.28515625" style="1" customWidth="1"/>
    <col min="14388" max="14388" width="14" style="1" customWidth="1"/>
    <col min="14389" max="14389" width="9.140625" style="1" customWidth="1"/>
    <col min="14390" max="14390" width="14.5703125" style="1" customWidth="1"/>
    <col min="14391" max="14579" width="9.140625" style="1"/>
    <col min="14580" max="14580" width="21" style="1" bestFit="1" customWidth="1"/>
    <col min="14581" max="14586" width="15.42578125" style="1" customWidth="1"/>
    <col min="14587" max="14587" width="14.85546875" style="1" customWidth="1"/>
    <col min="14588" max="14591" width="15" style="1" customWidth="1"/>
    <col min="14592" max="14592" width="11.7109375" style="1" bestFit="1" customWidth="1"/>
    <col min="14593" max="14593" width="16.7109375" style="1" customWidth="1"/>
    <col min="14594" max="14595" width="14.7109375" style="1" customWidth="1"/>
    <col min="14596" max="14596" width="14.85546875" style="1" customWidth="1"/>
    <col min="14597" max="14597" width="2.28515625" style="1" customWidth="1"/>
    <col min="14598" max="14598" width="11.140625" style="1" customWidth="1"/>
    <col min="14599" max="14599" width="12.85546875" style="1" customWidth="1"/>
    <col min="14600" max="14600" width="11.7109375" style="1" customWidth="1"/>
    <col min="14601" max="14601" width="8.85546875" style="1" customWidth="1"/>
    <col min="14602" max="14602" width="11.140625" style="1" customWidth="1"/>
    <col min="14603" max="14603" width="1.85546875" style="1" customWidth="1"/>
    <col min="14604" max="14604" width="12.42578125" style="1" customWidth="1"/>
    <col min="14605" max="14605" width="12.5703125" style="1" customWidth="1"/>
    <col min="14606" max="14606" width="1.85546875" style="1" customWidth="1"/>
    <col min="14607" max="14607" width="8.28515625" style="1" customWidth="1"/>
    <col min="14608" max="14608" width="9.140625" style="1" customWidth="1"/>
    <col min="14609" max="14609" width="10.7109375" style="1" customWidth="1"/>
    <col min="14610" max="14610" width="8.85546875" style="1" customWidth="1"/>
    <col min="14611" max="14611" width="1.42578125" style="1" customWidth="1"/>
    <col min="14612" max="14612" width="11.85546875" style="1" customWidth="1"/>
    <col min="14613" max="14613" width="12.140625" style="1" customWidth="1"/>
    <col min="14614" max="14614" width="13.7109375" style="1" customWidth="1"/>
    <col min="14615" max="14615" width="12.85546875" style="1" customWidth="1"/>
    <col min="14616" max="14616" width="1.42578125" style="1" customWidth="1"/>
    <col min="14617" max="14617" width="8.140625" style="1" customWidth="1"/>
    <col min="14618" max="14618" width="11.140625" style="1" customWidth="1"/>
    <col min="14619" max="14619" width="10.42578125" style="1" customWidth="1"/>
    <col min="14620" max="14620" width="15.42578125" style="1" customWidth="1"/>
    <col min="14621" max="14621" width="1.42578125" style="1" customWidth="1"/>
    <col min="14622" max="14622" width="14.42578125" style="1" customWidth="1"/>
    <col min="14623" max="14623" width="1.42578125" style="1" customWidth="1"/>
    <col min="14624" max="14626" width="0" style="1" hidden="1" customWidth="1"/>
    <col min="14627" max="14627" width="11.7109375" style="1" customWidth="1"/>
    <col min="14628" max="14628" width="14.42578125" style="1" customWidth="1"/>
    <col min="14629" max="14629" width="12.7109375" style="1" customWidth="1"/>
    <col min="14630" max="14630" width="0" style="1" hidden="1" customWidth="1"/>
    <col min="14631" max="14631" width="13" style="1" customWidth="1"/>
    <col min="14632" max="14632" width="8.28515625" style="1" customWidth="1"/>
    <col min="14633" max="14634" width="15" style="1" customWidth="1"/>
    <col min="14635" max="14635" width="13" style="1" customWidth="1"/>
    <col min="14636" max="14636" width="13.5703125" style="1" customWidth="1"/>
    <col min="14637" max="14637" width="14.140625" style="1" customWidth="1"/>
    <col min="14638" max="14638" width="13.140625" style="1" customWidth="1"/>
    <col min="14639" max="14639" width="14" style="1" customWidth="1"/>
    <col min="14640" max="14640" width="12.85546875" style="1" customWidth="1"/>
    <col min="14641" max="14641" width="12.42578125" style="1" customWidth="1"/>
    <col min="14642" max="14642" width="12.85546875" style="1" customWidth="1"/>
    <col min="14643" max="14643" width="13.28515625" style="1" customWidth="1"/>
    <col min="14644" max="14644" width="14" style="1" customWidth="1"/>
    <col min="14645" max="14645" width="9.140625" style="1" customWidth="1"/>
    <col min="14646" max="14646" width="14.5703125" style="1" customWidth="1"/>
    <col min="14647" max="14835" width="9.140625" style="1"/>
    <col min="14836" max="14836" width="21" style="1" bestFit="1" customWidth="1"/>
    <col min="14837" max="14842" width="15.42578125" style="1" customWidth="1"/>
    <col min="14843" max="14843" width="14.85546875" style="1" customWidth="1"/>
    <col min="14844" max="14847" width="15" style="1" customWidth="1"/>
    <col min="14848" max="14848" width="11.7109375" style="1" bestFit="1" customWidth="1"/>
    <col min="14849" max="14849" width="16.7109375" style="1" customWidth="1"/>
    <col min="14850" max="14851" width="14.7109375" style="1" customWidth="1"/>
    <col min="14852" max="14852" width="14.85546875" style="1" customWidth="1"/>
    <col min="14853" max="14853" width="2.28515625" style="1" customWidth="1"/>
    <col min="14854" max="14854" width="11.140625" style="1" customWidth="1"/>
    <col min="14855" max="14855" width="12.85546875" style="1" customWidth="1"/>
    <col min="14856" max="14856" width="11.7109375" style="1" customWidth="1"/>
    <col min="14857" max="14857" width="8.85546875" style="1" customWidth="1"/>
    <col min="14858" max="14858" width="11.140625" style="1" customWidth="1"/>
    <col min="14859" max="14859" width="1.85546875" style="1" customWidth="1"/>
    <col min="14860" max="14860" width="12.42578125" style="1" customWidth="1"/>
    <col min="14861" max="14861" width="12.5703125" style="1" customWidth="1"/>
    <col min="14862" max="14862" width="1.85546875" style="1" customWidth="1"/>
    <col min="14863" max="14863" width="8.28515625" style="1" customWidth="1"/>
    <col min="14864" max="14864" width="9.140625" style="1" customWidth="1"/>
    <col min="14865" max="14865" width="10.7109375" style="1" customWidth="1"/>
    <col min="14866" max="14866" width="8.85546875" style="1" customWidth="1"/>
    <col min="14867" max="14867" width="1.42578125" style="1" customWidth="1"/>
    <col min="14868" max="14868" width="11.85546875" style="1" customWidth="1"/>
    <col min="14869" max="14869" width="12.140625" style="1" customWidth="1"/>
    <col min="14870" max="14870" width="13.7109375" style="1" customWidth="1"/>
    <col min="14871" max="14871" width="12.85546875" style="1" customWidth="1"/>
    <col min="14872" max="14872" width="1.42578125" style="1" customWidth="1"/>
    <col min="14873" max="14873" width="8.140625" style="1" customWidth="1"/>
    <col min="14874" max="14874" width="11.140625" style="1" customWidth="1"/>
    <col min="14875" max="14875" width="10.42578125" style="1" customWidth="1"/>
    <col min="14876" max="14876" width="15.42578125" style="1" customWidth="1"/>
    <col min="14877" max="14877" width="1.42578125" style="1" customWidth="1"/>
    <col min="14878" max="14878" width="14.42578125" style="1" customWidth="1"/>
    <col min="14879" max="14879" width="1.42578125" style="1" customWidth="1"/>
    <col min="14880" max="14882" width="0" style="1" hidden="1" customWidth="1"/>
    <col min="14883" max="14883" width="11.7109375" style="1" customWidth="1"/>
    <col min="14884" max="14884" width="14.42578125" style="1" customWidth="1"/>
    <col min="14885" max="14885" width="12.7109375" style="1" customWidth="1"/>
    <col min="14886" max="14886" width="0" style="1" hidden="1" customWidth="1"/>
    <col min="14887" max="14887" width="13" style="1" customWidth="1"/>
    <col min="14888" max="14888" width="8.28515625" style="1" customWidth="1"/>
    <col min="14889" max="14890" width="15" style="1" customWidth="1"/>
    <col min="14891" max="14891" width="13" style="1" customWidth="1"/>
    <col min="14892" max="14892" width="13.5703125" style="1" customWidth="1"/>
    <col min="14893" max="14893" width="14.140625" style="1" customWidth="1"/>
    <col min="14894" max="14894" width="13.140625" style="1" customWidth="1"/>
    <col min="14895" max="14895" width="14" style="1" customWidth="1"/>
    <col min="14896" max="14896" width="12.85546875" style="1" customWidth="1"/>
    <col min="14897" max="14897" width="12.42578125" style="1" customWidth="1"/>
    <col min="14898" max="14898" width="12.85546875" style="1" customWidth="1"/>
    <col min="14899" max="14899" width="13.28515625" style="1" customWidth="1"/>
    <col min="14900" max="14900" width="14" style="1" customWidth="1"/>
    <col min="14901" max="14901" width="9.140625" style="1" customWidth="1"/>
    <col min="14902" max="14902" width="14.5703125" style="1" customWidth="1"/>
    <col min="14903" max="15091" width="9.140625" style="1"/>
    <col min="15092" max="15092" width="21" style="1" bestFit="1" customWidth="1"/>
    <col min="15093" max="15098" width="15.42578125" style="1" customWidth="1"/>
    <col min="15099" max="15099" width="14.85546875" style="1" customWidth="1"/>
    <col min="15100" max="15103" width="15" style="1" customWidth="1"/>
    <col min="15104" max="15104" width="11.7109375" style="1" bestFit="1" customWidth="1"/>
    <col min="15105" max="15105" width="16.7109375" style="1" customWidth="1"/>
    <col min="15106" max="15107" width="14.7109375" style="1" customWidth="1"/>
    <col min="15108" max="15108" width="14.85546875" style="1" customWidth="1"/>
    <col min="15109" max="15109" width="2.28515625" style="1" customWidth="1"/>
    <col min="15110" max="15110" width="11.140625" style="1" customWidth="1"/>
    <col min="15111" max="15111" width="12.85546875" style="1" customWidth="1"/>
    <col min="15112" max="15112" width="11.7109375" style="1" customWidth="1"/>
    <col min="15113" max="15113" width="8.85546875" style="1" customWidth="1"/>
    <col min="15114" max="15114" width="11.140625" style="1" customWidth="1"/>
    <col min="15115" max="15115" width="1.85546875" style="1" customWidth="1"/>
    <col min="15116" max="15116" width="12.42578125" style="1" customWidth="1"/>
    <col min="15117" max="15117" width="12.5703125" style="1" customWidth="1"/>
    <col min="15118" max="15118" width="1.85546875" style="1" customWidth="1"/>
    <col min="15119" max="15119" width="8.28515625" style="1" customWidth="1"/>
    <col min="15120" max="15120" width="9.140625" style="1" customWidth="1"/>
    <col min="15121" max="15121" width="10.7109375" style="1" customWidth="1"/>
    <col min="15122" max="15122" width="8.85546875" style="1" customWidth="1"/>
    <col min="15123" max="15123" width="1.42578125" style="1" customWidth="1"/>
    <col min="15124" max="15124" width="11.85546875" style="1" customWidth="1"/>
    <col min="15125" max="15125" width="12.140625" style="1" customWidth="1"/>
    <col min="15126" max="15126" width="13.7109375" style="1" customWidth="1"/>
    <col min="15127" max="15127" width="12.85546875" style="1" customWidth="1"/>
    <col min="15128" max="15128" width="1.42578125" style="1" customWidth="1"/>
    <col min="15129" max="15129" width="8.140625" style="1" customWidth="1"/>
    <col min="15130" max="15130" width="11.140625" style="1" customWidth="1"/>
    <col min="15131" max="15131" width="10.42578125" style="1" customWidth="1"/>
    <col min="15132" max="15132" width="15.42578125" style="1" customWidth="1"/>
    <col min="15133" max="15133" width="1.42578125" style="1" customWidth="1"/>
    <col min="15134" max="15134" width="14.42578125" style="1" customWidth="1"/>
    <col min="15135" max="15135" width="1.42578125" style="1" customWidth="1"/>
    <col min="15136" max="15138" width="0" style="1" hidden="1" customWidth="1"/>
    <col min="15139" max="15139" width="11.7109375" style="1" customWidth="1"/>
    <col min="15140" max="15140" width="14.42578125" style="1" customWidth="1"/>
    <col min="15141" max="15141" width="12.7109375" style="1" customWidth="1"/>
    <col min="15142" max="15142" width="0" style="1" hidden="1" customWidth="1"/>
    <col min="15143" max="15143" width="13" style="1" customWidth="1"/>
    <col min="15144" max="15144" width="8.28515625" style="1" customWidth="1"/>
    <col min="15145" max="15146" width="15" style="1" customWidth="1"/>
    <col min="15147" max="15147" width="13" style="1" customWidth="1"/>
    <col min="15148" max="15148" width="13.5703125" style="1" customWidth="1"/>
    <col min="15149" max="15149" width="14.140625" style="1" customWidth="1"/>
    <col min="15150" max="15150" width="13.140625" style="1" customWidth="1"/>
    <col min="15151" max="15151" width="14" style="1" customWidth="1"/>
    <col min="15152" max="15152" width="12.85546875" style="1" customWidth="1"/>
    <col min="15153" max="15153" width="12.42578125" style="1" customWidth="1"/>
    <col min="15154" max="15154" width="12.85546875" style="1" customWidth="1"/>
    <col min="15155" max="15155" width="13.28515625" style="1" customWidth="1"/>
    <col min="15156" max="15156" width="14" style="1" customWidth="1"/>
    <col min="15157" max="15157" width="9.140625" style="1" customWidth="1"/>
    <col min="15158" max="15158" width="14.5703125" style="1" customWidth="1"/>
    <col min="15159" max="15347" width="9.140625" style="1"/>
    <col min="15348" max="15348" width="21" style="1" bestFit="1" customWidth="1"/>
    <col min="15349" max="15354" width="15.42578125" style="1" customWidth="1"/>
    <col min="15355" max="15355" width="14.85546875" style="1" customWidth="1"/>
    <col min="15356" max="15359" width="15" style="1" customWidth="1"/>
    <col min="15360" max="15360" width="11.7109375" style="1" bestFit="1" customWidth="1"/>
    <col min="15361" max="15361" width="16.7109375" style="1" customWidth="1"/>
    <col min="15362" max="15363" width="14.7109375" style="1" customWidth="1"/>
    <col min="15364" max="15364" width="14.85546875" style="1" customWidth="1"/>
    <col min="15365" max="15365" width="2.28515625" style="1" customWidth="1"/>
    <col min="15366" max="15366" width="11.140625" style="1" customWidth="1"/>
    <col min="15367" max="15367" width="12.85546875" style="1" customWidth="1"/>
    <col min="15368" max="15368" width="11.7109375" style="1" customWidth="1"/>
    <col min="15369" max="15369" width="8.85546875" style="1" customWidth="1"/>
    <col min="15370" max="15370" width="11.140625" style="1" customWidth="1"/>
    <col min="15371" max="15371" width="1.85546875" style="1" customWidth="1"/>
    <col min="15372" max="15372" width="12.42578125" style="1" customWidth="1"/>
    <col min="15373" max="15373" width="12.5703125" style="1" customWidth="1"/>
    <col min="15374" max="15374" width="1.85546875" style="1" customWidth="1"/>
    <col min="15375" max="15375" width="8.28515625" style="1" customWidth="1"/>
    <col min="15376" max="15376" width="9.140625" style="1" customWidth="1"/>
    <col min="15377" max="15377" width="10.7109375" style="1" customWidth="1"/>
    <col min="15378" max="15378" width="8.85546875" style="1" customWidth="1"/>
    <col min="15379" max="15379" width="1.42578125" style="1" customWidth="1"/>
    <col min="15380" max="15380" width="11.85546875" style="1" customWidth="1"/>
    <col min="15381" max="15381" width="12.140625" style="1" customWidth="1"/>
    <col min="15382" max="15382" width="13.7109375" style="1" customWidth="1"/>
    <col min="15383" max="15383" width="12.85546875" style="1" customWidth="1"/>
    <col min="15384" max="15384" width="1.42578125" style="1" customWidth="1"/>
    <col min="15385" max="15385" width="8.140625" style="1" customWidth="1"/>
    <col min="15386" max="15386" width="11.140625" style="1" customWidth="1"/>
    <col min="15387" max="15387" width="10.42578125" style="1" customWidth="1"/>
    <col min="15388" max="15388" width="15.42578125" style="1" customWidth="1"/>
    <col min="15389" max="15389" width="1.42578125" style="1" customWidth="1"/>
    <col min="15390" max="15390" width="14.42578125" style="1" customWidth="1"/>
    <col min="15391" max="15391" width="1.42578125" style="1" customWidth="1"/>
    <col min="15392" max="15394" width="0" style="1" hidden="1" customWidth="1"/>
    <col min="15395" max="15395" width="11.7109375" style="1" customWidth="1"/>
    <col min="15396" max="15396" width="14.42578125" style="1" customWidth="1"/>
    <col min="15397" max="15397" width="12.7109375" style="1" customWidth="1"/>
    <col min="15398" max="15398" width="0" style="1" hidden="1" customWidth="1"/>
    <col min="15399" max="15399" width="13" style="1" customWidth="1"/>
    <col min="15400" max="15400" width="8.28515625" style="1" customWidth="1"/>
    <col min="15401" max="15402" width="15" style="1" customWidth="1"/>
    <col min="15403" max="15403" width="13" style="1" customWidth="1"/>
    <col min="15404" max="15404" width="13.5703125" style="1" customWidth="1"/>
    <col min="15405" max="15405" width="14.140625" style="1" customWidth="1"/>
    <col min="15406" max="15406" width="13.140625" style="1" customWidth="1"/>
    <col min="15407" max="15407" width="14" style="1" customWidth="1"/>
    <col min="15408" max="15408" width="12.85546875" style="1" customWidth="1"/>
    <col min="15409" max="15409" width="12.42578125" style="1" customWidth="1"/>
    <col min="15410" max="15410" width="12.85546875" style="1" customWidth="1"/>
    <col min="15411" max="15411" width="13.28515625" style="1" customWidth="1"/>
    <col min="15412" max="15412" width="14" style="1" customWidth="1"/>
    <col min="15413" max="15413" width="9.140625" style="1" customWidth="1"/>
    <col min="15414" max="15414" width="14.5703125" style="1" customWidth="1"/>
    <col min="15415" max="15603" width="9.140625" style="1"/>
    <col min="15604" max="15604" width="21" style="1" bestFit="1" customWidth="1"/>
    <col min="15605" max="15610" width="15.42578125" style="1" customWidth="1"/>
    <col min="15611" max="15611" width="14.85546875" style="1" customWidth="1"/>
    <col min="15612" max="15615" width="15" style="1" customWidth="1"/>
    <col min="15616" max="15616" width="11.7109375" style="1" bestFit="1" customWidth="1"/>
    <col min="15617" max="15617" width="16.7109375" style="1" customWidth="1"/>
    <col min="15618" max="15619" width="14.7109375" style="1" customWidth="1"/>
    <col min="15620" max="15620" width="14.85546875" style="1" customWidth="1"/>
    <col min="15621" max="15621" width="2.28515625" style="1" customWidth="1"/>
    <col min="15622" max="15622" width="11.140625" style="1" customWidth="1"/>
    <col min="15623" max="15623" width="12.85546875" style="1" customWidth="1"/>
    <col min="15624" max="15624" width="11.7109375" style="1" customWidth="1"/>
    <col min="15625" max="15625" width="8.85546875" style="1" customWidth="1"/>
    <col min="15626" max="15626" width="11.140625" style="1" customWidth="1"/>
    <col min="15627" max="15627" width="1.85546875" style="1" customWidth="1"/>
    <col min="15628" max="15628" width="12.42578125" style="1" customWidth="1"/>
    <col min="15629" max="15629" width="12.5703125" style="1" customWidth="1"/>
    <col min="15630" max="15630" width="1.85546875" style="1" customWidth="1"/>
    <col min="15631" max="15631" width="8.28515625" style="1" customWidth="1"/>
    <col min="15632" max="15632" width="9.140625" style="1" customWidth="1"/>
    <col min="15633" max="15633" width="10.7109375" style="1" customWidth="1"/>
    <col min="15634" max="15634" width="8.85546875" style="1" customWidth="1"/>
    <col min="15635" max="15635" width="1.42578125" style="1" customWidth="1"/>
    <col min="15636" max="15636" width="11.85546875" style="1" customWidth="1"/>
    <col min="15637" max="15637" width="12.140625" style="1" customWidth="1"/>
    <col min="15638" max="15638" width="13.7109375" style="1" customWidth="1"/>
    <col min="15639" max="15639" width="12.85546875" style="1" customWidth="1"/>
    <col min="15640" max="15640" width="1.42578125" style="1" customWidth="1"/>
    <col min="15641" max="15641" width="8.140625" style="1" customWidth="1"/>
    <col min="15642" max="15642" width="11.140625" style="1" customWidth="1"/>
    <col min="15643" max="15643" width="10.42578125" style="1" customWidth="1"/>
    <col min="15644" max="15644" width="15.42578125" style="1" customWidth="1"/>
    <col min="15645" max="15645" width="1.42578125" style="1" customWidth="1"/>
    <col min="15646" max="15646" width="14.42578125" style="1" customWidth="1"/>
    <col min="15647" max="15647" width="1.42578125" style="1" customWidth="1"/>
    <col min="15648" max="15650" width="0" style="1" hidden="1" customWidth="1"/>
    <col min="15651" max="15651" width="11.7109375" style="1" customWidth="1"/>
    <col min="15652" max="15652" width="14.42578125" style="1" customWidth="1"/>
    <col min="15653" max="15653" width="12.7109375" style="1" customWidth="1"/>
    <col min="15654" max="15654" width="0" style="1" hidden="1" customWidth="1"/>
    <col min="15655" max="15655" width="13" style="1" customWidth="1"/>
    <col min="15656" max="15656" width="8.28515625" style="1" customWidth="1"/>
    <col min="15657" max="15658" width="15" style="1" customWidth="1"/>
    <col min="15659" max="15659" width="13" style="1" customWidth="1"/>
    <col min="15660" max="15660" width="13.5703125" style="1" customWidth="1"/>
    <col min="15661" max="15661" width="14.140625" style="1" customWidth="1"/>
    <col min="15662" max="15662" width="13.140625" style="1" customWidth="1"/>
    <col min="15663" max="15663" width="14" style="1" customWidth="1"/>
    <col min="15664" max="15664" width="12.85546875" style="1" customWidth="1"/>
    <col min="15665" max="15665" width="12.42578125" style="1" customWidth="1"/>
    <col min="15666" max="15666" width="12.85546875" style="1" customWidth="1"/>
    <col min="15667" max="15667" width="13.28515625" style="1" customWidth="1"/>
    <col min="15668" max="15668" width="14" style="1" customWidth="1"/>
    <col min="15669" max="15669" width="9.140625" style="1" customWidth="1"/>
    <col min="15670" max="15670" width="14.5703125" style="1" customWidth="1"/>
    <col min="15671" max="15859" width="9.140625" style="1"/>
    <col min="15860" max="15860" width="21" style="1" bestFit="1" customWidth="1"/>
    <col min="15861" max="15866" width="15.42578125" style="1" customWidth="1"/>
    <col min="15867" max="15867" width="14.85546875" style="1" customWidth="1"/>
    <col min="15868" max="15871" width="15" style="1" customWidth="1"/>
    <col min="15872" max="15872" width="11.7109375" style="1" bestFit="1" customWidth="1"/>
    <col min="15873" max="15873" width="16.7109375" style="1" customWidth="1"/>
    <col min="15874" max="15875" width="14.7109375" style="1" customWidth="1"/>
    <col min="15876" max="15876" width="14.85546875" style="1" customWidth="1"/>
    <col min="15877" max="15877" width="2.28515625" style="1" customWidth="1"/>
    <col min="15878" max="15878" width="11.140625" style="1" customWidth="1"/>
    <col min="15879" max="15879" width="12.85546875" style="1" customWidth="1"/>
    <col min="15880" max="15880" width="11.7109375" style="1" customWidth="1"/>
    <col min="15881" max="15881" width="8.85546875" style="1" customWidth="1"/>
    <col min="15882" max="15882" width="11.140625" style="1" customWidth="1"/>
    <col min="15883" max="15883" width="1.85546875" style="1" customWidth="1"/>
    <col min="15884" max="15884" width="12.42578125" style="1" customWidth="1"/>
    <col min="15885" max="15885" width="12.5703125" style="1" customWidth="1"/>
    <col min="15886" max="15886" width="1.85546875" style="1" customWidth="1"/>
    <col min="15887" max="15887" width="8.28515625" style="1" customWidth="1"/>
    <col min="15888" max="15888" width="9.140625" style="1" customWidth="1"/>
    <col min="15889" max="15889" width="10.7109375" style="1" customWidth="1"/>
    <col min="15890" max="15890" width="8.85546875" style="1" customWidth="1"/>
    <col min="15891" max="15891" width="1.42578125" style="1" customWidth="1"/>
    <col min="15892" max="15892" width="11.85546875" style="1" customWidth="1"/>
    <col min="15893" max="15893" width="12.140625" style="1" customWidth="1"/>
    <col min="15894" max="15894" width="13.7109375" style="1" customWidth="1"/>
    <col min="15895" max="15895" width="12.85546875" style="1" customWidth="1"/>
    <col min="15896" max="15896" width="1.42578125" style="1" customWidth="1"/>
    <col min="15897" max="15897" width="8.140625" style="1" customWidth="1"/>
    <col min="15898" max="15898" width="11.140625" style="1" customWidth="1"/>
    <col min="15899" max="15899" width="10.42578125" style="1" customWidth="1"/>
    <col min="15900" max="15900" width="15.42578125" style="1" customWidth="1"/>
    <col min="15901" max="15901" width="1.42578125" style="1" customWidth="1"/>
    <col min="15902" max="15902" width="14.42578125" style="1" customWidth="1"/>
    <col min="15903" max="15903" width="1.42578125" style="1" customWidth="1"/>
    <col min="15904" max="15906" width="0" style="1" hidden="1" customWidth="1"/>
    <col min="15907" max="15907" width="11.7109375" style="1" customWidth="1"/>
    <col min="15908" max="15908" width="14.42578125" style="1" customWidth="1"/>
    <col min="15909" max="15909" width="12.7109375" style="1" customWidth="1"/>
    <col min="15910" max="15910" width="0" style="1" hidden="1" customWidth="1"/>
    <col min="15911" max="15911" width="13" style="1" customWidth="1"/>
    <col min="15912" max="15912" width="8.28515625" style="1" customWidth="1"/>
    <col min="15913" max="15914" width="15" style="1" customWidth="1"/>
    <col min="15915" max="15915" width="13" style="1" customWidth="1"/>
    <col min="15916" max="15916" width="13.5703125" style="1" customWidth="1"/>
    <col min="15917" max="15917" width="14.140625" style="1" customWidth="1"/>
    <col min="15918" max="15918" width="13.140625" style="1" customWidth="1"/>
    <col min="15919" max="15919" width="14" style="1" customWidth="1"/>
    <col min="15920" max="15920" width="12.85546875" style="1" customWidth="1"/>
    <col min="15921" max="15921" width="12.42578125" style="1" customWidth="1"/>
    <col min="15922" max="15922" width="12.85546875" style="1" customWidth="1"/>
    <col min="15923" max="15923" width="13.28515625" style="1" customWidth="1"/>
    <col min="15924" max="15924" width="14" style="1" customWidth="1"/>
    <col min="15925" max="15925" width="9.140625" style="1" customWidth="1"/>
    <col min="15926" max="15926" width="14.5703125" style="1" customWidth="1"/>
    <col min="15927" max="16115" width="9.140625" style="1"/>
    <col min="16116" max="16116" width="21" style="1" bestFit="1" customWidth="1"/>
    <col min="16117" max="16122" width="15.42578125" style="1" customWidth="1"/>
    <col min="16123" max="16123" width="14.85546875" style="1" customWidth="1"/>
    <col min="16124" max="16127" width="15" style="1" customWidth="1"/>
    <col min="16128" max="16128" width="11.7109375" style="1" bestFit="1" customWidth="1"/>
    <col min="16129" max="16129" width="16.7109375" style="1" customWidth="1"/>
    <col min="16130" max="16131" width="14.7109375" style="1" customWidth="1"/>
    <col min="16132" max="16132" width="14.85546875" style="1" customWidth="1"/>
    <col min="16133" max="16133" width="2.28515625" style="1" customWidth="1"/>
    <col min="16134" max="16134" width="11.140625" style="1" customWidth="1"/>
    <col min="16135" max="16135" width="12.85546875" style="1" customWidth="1"/>
    <col min="16136" max="16136" width="11.7109375" style="1" customWidth="1"/>
    <col min="16137" max="16137" width="8.85546875" style="1" customWidth="1"/>
    <col min="16138" max="16138" width="11.140625" style="1" customWidth="1"/>
    <col min="16139" max="16139" width="1.85546875" style="1" customWidth="1"/>
    <col min="16140" max="16140" width="12.42578125" style="1" customWidth="1"/>
    <col min="16141" max="16141" width="12.5703125" style="1" customWidth="1"/>
    <col min="16142" max="16142" width="1.85546875" style="1" customWidth="1"/>
    <col min="16143" max="16143" width="8.28515625" style="1" customWidth="1"/>
    <col min="16144" max="16144" width="9.140625" style="1" customWidth="1"/>
    <col min="16145" max="16145" width="10.7109375" style="1" customWidth="1"/>
    <col min="16146" max="16146" width="8.85546875" style="1" customWidth="1"/>
    <col min="16147" max="16147" width="1.42578125" style="1" customWidth="1"/>
    <col min="16148" max="16148" width="11.85546875" style="1" customWidth="1"/>
    <col min="16149" max="16149" width="12.140625" style="1" customWidth="1"/>
    <col min="16150" max="16150" width="13.7109375" style="1" customWidth="1"/>
    <col min="16151" max="16151" width="12.85546875" style="1" customWidth="1"/>
    <col min="16152" max="16152" width="1.42578125" style="1" customWidth="1"/>
    <col min="16153" max="16153" width="8.140625" style="1" customWidth="1"/>
    <col min="16154" max="16154" width="11.140625" style="1" customWidth="1"/>
    <col min="16155" max="16155" width="10.42578125" style="1" customWidth="1"/>
    <col min="16156" max="16156" width="15.42578125" style="1" customWidth="1"/>
    <col min="16157" max="16157" width="1.42578125" style="1" customWidth="1"/>
    <col min="16158" max="16158" width="14.42578125" style="1" customWidth="1"/>
    <col min="16159" max="16159" width="1.42578125" style="1" customWidth="1"/>
    <col min="16160" max="16162" width="0" style="1" hidden="1" customWidth="1"/>
    <col min="16163" max="16163" width="11.7109375" style="1" customWidth="1"/>
    <col min="16164" max="16164" width="14.42578125" style="1" customWidth="1"/>
    <col min="16165" max="16165" width="12.7109375" style="1" customWidth="1"/>
    <col min="16166" max="16166" width="0" style="1" hidden="1" customWidth="1"/>
    <col min="16167" max="16167" width="13" style="1" customWidth="1"/>
    <col min="16168" max="16168" width="8.28515625" style="1" customWidth="1"/>
    <col min="16169" max="16170" width="15" style="1" customWidth="1"/>
    <col min="16171" max="16171" width="13" style="1" customWidth="1"/>
    <col min="16172" max="16172" width="13.5703125" style="1" customWidth="1"/>
    <col min="16173" max="16173" width="14.140625" style="1" customWidth="1"/>
    <col min="16174" max="16174" width="13.140625" style="1" customWidth="1"/>
    <col min="16175" max="16175" width="14" style="1" customWidth="1"/>
    <col min="16176" max="16176" width="12.85546875" style="1" customWidth="1"/>
    <col min="16177" max="16177" width="12.42578125" style="1" customWidth="1"/>
    <col min="16178" max="16178" width="12.85546875" style="1" customWidth="1"/>
    <col min="16179" max="16179" width="13.28515625" style="1" customWidth="1"/>
    <col min="16180" max="16180" width="14" style="1" customWidth="1"/>
    <col min="16181" max="16181" width="9.140625" style="1" customWidth="1"/>
    <col min="16182" max="16182" width="14.5703125" style="1" customWidth="1"/>
    <col min="16183" max="16384" width="9.140625" style="1"/>
  </cols>
  <sheetData>
    <row r="1" spans="1:71" ht="18" x14ac:dyDescent="0.25">
      <c r="A1" s="124" t="s">
        <v>148</v>
      </c>
      <c r="D1" s="43"/>
      <c r="Q1" s="3"/>
      <c r="Y1" s="3"/>
      <c r="Z1" s="3"/>
      <c r="AQ1" s="2"/>
      <c r="AR1" s="3"/>
    </row>
    <row r="2" spans="1:71" ht="18" x14ac:dyDescent="0.25">
      <c r="A2" s="124" t="s">
        <v>141</v>
      </c>
      <c r="C2" s="56"/>
      <c r="D2"/>
      <c r="Q2" s="7"/>
      <c r="Y2" s="8"/>
      <c r="Z2" s="8"/>
      <c r="AQ2" s="2"/>
      <c r="AR2" s="8"/>
    </row>
    <row r="3" spans="1:71" ht="15" x14ac:dyDescent="0.25">
      <c r="A3" s="115" t="s">
        <v>89</v>
      </c>
      <c r="C3" s="57"/>
      <c r="D3"/>
      <c r="Q3" s="7"/>
      <c r="Y3" s="9"/>
      <c r="Z3" s="9"/>
      <c r="AQ3" s="2"/>
      <c r="AR3" s="9"/>
    </row>
    <row r="4" spans="1:71" ht="15" x14ac:dyDescent="0.25">
      <c r="A4" s="144">
        <v>97756000</v>
      </c>
      <c r="C4" s="57"/>
      <c r="D4"/>
      <c r="E4" s="91"/>
      <c r="Q4" s="7"/>
      <c r="V4" s="40"/>
      <c r="Y4" s="10"/>
      <c r="Z4" s="10"/>
      <c r="AA4" s="38"/>
      <c r="AB4" s="38"/>
      <c r="AC4" s="40"/>
      <c r="AD4" s="40"/>
      <c r="AE4" s="40"/>
      <c r="AF4" s="11"/>
      <c r="AG4" s="11"/>
      <c r="AH4" s="11"/>
      <c r="AQ4" s="1"/>
      <c r="AR4" s="10"/>
    </row>
    <row r="5" spans="1:71" ht="15" x14ac:dyDescent="0.25">
      <c r="A5" s="115" t="s">
        <v>87</v>
      </c>
      <c r="C5" s="57"/>
      <c r="D5"/>
      <c r="E5" s="91"/>
      <c r="V5" s="40"/>
      <c r="Y5" s="12"/>
      <c r="Z5" s="12"/>
      <c r="AA5" s="38"/>
      <c r="AB5" s="38"/>
      <c r="AC5" s="40"/>
      <c r="AD5" s="40"/>
      <c r="AE5" s="40"/>
      <c r="AF5" s="13"/>
      <c r="AG5" s="13"/>
      <c r="AH5" s="13"/>
      <c r="AQ5" s="2"/>
      <c r="AR5" s="12"/>
    </row>
    <row r="6" spans="1:71" ht="15" x14ac:dyDescent="0.25">
      <c r="A6" s="145">
        <v>1.4999999999999999E-2</v>
      </c>
      <c r="B6" s="81"/>
      <c r="C6" s="91"/>
      <c r="D6"/>
      <c r="E6" s="91"/>
      <c r="F6" s="92"/>
      <c r="G6" s="92"/>
      <c r="H6" s="92"/>
      <c r="K6" s="92"/>
      <c r="L6" s="92"/>
      <c r="V6" s="40"/>
      <c r="Y6" s="38"/>
      <c r="Z6" s="38"/>
      <c r="AA6" s="38"/>
      <c r="AB6" s="38"/>
      <c r="AC6" s="40"/>
      <c r="AD6" s="40"/>
      <c r="AE6" s="40"/>
      <c r="AF6" s="38"/>
    </row>
    <row r="7" spans="1:71" ht="24.95" customHeight="1" x14ac:dyDescent="0.25">
      <c r="A7" s="125" t="s">
        <v>112</v>
      </c>
      <c r="C7" s="91"/>
      <c r="D7"/>
      <c r="E7" s="91"/>
      <c r="M7" s="93"/>
      <c r="N7" s="94"/>
      <c r="O7" s="94"/>
      <c r="P7" s="94"/>
      <c r="Q7" s="95"/>
      <c r="R7" s="94"/>
      <c r="S7" s="94"/>
      <c r="V7" s="40"/>
      <c r="X7" s="92"/>
      <c r="AA7" s="38"/>
      <c r="AD7" s="40"/>
      <c r="AE7" s="40"/>
      <c r="AG7" s="54"/>
      <c r="AH7" s="54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</row>
    <row r="8" spans="1:71" x14ac:dyDescent="0.2">
      <c r="A8" s="146" t="s">
        <v>142</v>
      </c>
      <c r="B8" s="115"/>
      <c r="C8" s="116"/>
      <c r="D8" s="117"/>
      <c r="E8" s="118"/>
      <c r="I8" s="119"/>
      <c r="J8" s="59"/>
      <c r="M8" s="96"/>
      <c r="N8" s="96"/>
      <c r="O8" s="96"/>
      <c r="P8" s="96"/>
      <c r="Q8" s="96"/>
      <c r="R8" s="96"/>
      <c r="S8" s="96"/>
      <c r="V8" s="73"/>
      <c r="X8" s="92"/>
      <c r="Y8" s="10"/>
      <c r="Z8" s="10"/>
      <c r="AA8" s="10"/>
      <c r="AB8" s="10"/>
      <c r="AC8" s="73"/>
      <c r="AD8" s="73"/>
      <c r="AE8" s="73"/>
      <c r="AF8" s="10"/>
      <c r="AG8" s="114"/>
      <c r="AH8" s="114"/>
      <c r="AI8" s="10"/>
      <c r="AJ8" s="10"/>
      <c r="AK8" s="10"/>
      <c r="AL8" s="10"/>
      <c r="AM8" s="10"/>
      <c r="AN8" s="10"/>
      <c r="AO8" s="10"/>
      <c r="AP8" s="11"/>
      <c r="AQ8" s="10"/>
      <c r="AR8" s="10"/>
      <c r="AS8" s="10"/>
      <c r="AT8" s="10"/>
      <c r="AU8" s="80"/>
      <c r="AW8" s="120"/>
      <c r="AX8" s="120"/>
      <c r="AY8" s="120"/>
      <c r="AZ8" s="120"/>
      <c r="BA8" s="120"/>
      <c r="BB8" s="120"/>
      <c r="BC8" s="120"/>
      <c r="BD8" s="120"/>
      <c r="BE8" s="120"/>
      <c r="BF8" s="120"/>
      <c r="BG8" s="120"/>
      <c r="BH8" s="120"/>
      <c r="BI8" s="120"/>
      <c r="BJ8" s="120"/>
      <c r="BK8" s="120"/>
      <c r="BL8" s="120"/>
      <c r="BM8" s="120"/>
      <c r="BN8" s="120"/>
      <c r="BO8" s="120"/>
      <c r="BP8" s="120"/>
      <c r="BQ8" s="120"/>
      <c r="BR8" s="120"/>
      <c r="BS8" s="120"/>
    </row>
    <row r="9" spans="1:71" ht="13.5" thickBot="1" x14ac:dyDescent="0.25">
      <c r="A9" s="102"/>
      <c r="B9" s="103"/>
      <c r="C9" s="121"/>
      <c r="D9" s="122"/>
      <c r="E9" s="122"/>
      <c r="F9" s="104"/>
      <c r="G9" s="104"/>
      <c r="H9" s="104"/>
      <c r="I9" s="123"/>
      <c r="J9" s="105"/>
      <c r="K9" s="104"/>
      <c r="L9" s="106"/>
      <c r="M9" s="104"/>
      <c r="N9" s="104"/>
      <c r="O9" s="104"/>
      <c r="P9" s="103"/>
      <c r="Q9" s="103"/>
      <c r="R9" s="103"/>
      <c r="S9" s="107"/>
      <c r="T9" s="107"/>
      <c r="U9" s="104"/>
      <c r="V9" s="104"/>
      <c r="W9" s="104"/>
      <c r="X9" s="104"/>
      <c r="Y9" s="104"/>
      <c r="Z9" s="104"/>
      <c r="AA9" s="109"/>
      <c r="AB9" s="108"/>
      <c r="AC9" s="108"/>
      <c r="AD9" s="109"/>
      <c r="AE9" s="104"/>
      <c r="AF9" s="109"/>
      <c r="AG9" s="109"/>
      <c r="AH9" s="109"/>
      <c r="AI9" s="110"/>
      <c r="AJ9" s="108"/>
      <c r="AK9" s="109"/>
      <c r="AL9" s="111"/>
      <c r="AM9" s="112"/>
      <c r="AN9" s="110"/>
      <c r="AO9" s="110"/>
      <c r="AP9" s="110"/>
      <c r="AQ9" s="113"/>
      <c r="AR9" s="110"/>
      <c r="AS9" s="113"/>
      <c r="AT9" s="113"/>
      <c r="AU9" s="113"/>
      <c r="AW9" s="93"/>
      <c r="AX9" s="127"/>
      <c r="AY9" s="127"/>
      <c r="AZ9" s="127"/>
      <c r="BA9" s="127"/>
      <c r="BB9" s="127"/>
      <c r="BC9" s="93"/>
      <c r="BD9" s="127"/>
      <c r="BE9" s="127"/>
      <c r="BF9" s="127"/>
      <c r="BG9" s="127"/>
      <c r="BH9" s="127"/>
      <c r="BI9" s="93"/>
      <c r="BJ9" s="127"/>
      <c r="BK9" s="127"/>
      <c r="BL9" s="127"/>
      <c r="BM9" s="127"/>
      <c r="BN9" s="93"/>
      <c r="BO9" s="127"/>
      <c r="BP9" s="127"/>
      <c r="BQ9" s="127"/>
      <c r="BR9" s="127"/>
      <c r="BS9" s="101"/>
    </row>
    <row r="10" spans="1:71" ht="111" customHeight="1" x14ac:dyDescent="0.2">
      <c r="A10" s="97" t="s">
        <v>1</v>
      </c>
      <c r="B10" s="98" t="s">
        <v>95</v>
      </c>
      <c r="C10" s="97" t="s">
        <v>143</v>
      </c>
      <c r="D10" s="97" t="s">
        <v>144</v>
      </c>
      <c r="E10" s="97" t="s">
        <v>145</v>
      </c>
      <c r="F10" s="97" t="s">
        <v>96</v>
      </c>
      <c r="G10" s="97" t="s">
        <v>97</v>
      </c>
      <c r="H10" s="97" t="s">
        <v>98</v>
      </c>
      <c r="I10" s="97" t="s">
        <v>136</v>
      </c>
      <c r="J10" s="97" t="s">
        <v>137</v>
      </c>
      <c r="K10" s="97" t="s">
        <v>138</v>
      </c>
      <c r="L10" s="99" t="s">
        <v>139</v>
      </c>
      <c r="M10" s="97" t="s">
        <v>99</v>
      </c>
      <c r="N10" s="97" t="s">
        <v>135</v>
      </c>
      <c r="O10" s="97" t="s">
        <v>100</v>
      </c>
      <c r="P10" s="97" t="s">
        <v>101</v>
      </c>
      <c r="Q10" s="97" t="s">
        <v>90</v>
      </c>
      <c r="R10" s="97" t="s">
        <v>91</v>
      </c>
      <c r="S10" s="97" t="s">
        <v>102</v>
      </c>
      <c r="T10" s="97" t="s">
        <v>140</v>
      </c>
      <c r="U10" s="97" t="s">
        <v>2</v>
      </c>
      <c r="V10" s="98" t="s">
        <v>104</v>
      </c>
      <c r="W10" s="97" t="s">
        <v>3</v>
      </c>
      <c r="X10" s="97" t="s">
        <v>79</v>
      </c>
      <c r="Y10" s="100" t="s">
        <v>103</v>
      </c>
      <c r="Z10" s="100" t="s">
        <v>105</v>
      </c>
      <c r="AA10" s="100" t="s">
        <v>81</v>
      </c>
      <c r="AB10" s="97" t="s">
        <v>106</v>
      </c>
      <c r="AC10" s="100" t="s">
        <v>107</v>
      </c>
      <c r="AD10" s="100" t="s">
        <v>0</v>
      </c>
      <c r="AE10" s="98" t="s">
        <v>146</v>
      </c>
      <c r="AF10" s="100" t="s">
        <v>83</v>
      </c>
      <c r="AG10" s="100" t="s">
        <v>82</v>
      </c>
      <c r="AH10" s="97" t="s">
        <v>102</v>
      </c>
      <c r="AI10" s="100" t="s">
        <v>4</v>
      </c>
      <c r="AJ10" s="70" t="s">
        <v>108</v>
      </c>
      <c r="AK10" s="100" t="s">
        <v>109</v>
      </c>
      <c r="AL10" s="100" t="s">
        <v>111</v>
      </c>
      <c r="AM10" s="100" t="s">
        <v>110</v>
      </c>
      <c r="AN10" s="100" t="s">
        <v>5</v>
      </c>
      <c r="AO10" s="100" t="s">
        <v>113</v>
      </c>
      <c r="AP10" s="100" t="s">
        <v>80</v>
      </c>
      <c r="AQ10" s="100" t="s">
        <v>84</v>
      </c>
      <c r="AR10" s="100" t="s">
        <v>85</v>
      </c>
      <c r="AS10" s="100" t="s">
        <v>86</v>
      </c>
      <c r="AT10" s="100" t="s">
        <v>88</v>
      </c>
      <c r="AU10" s="153" t="s">
        <v>92</v>
      </c>
      <c r="AV10" s="154"/>
      <c r="AW10" s="155" t="s">
        <v>114</v>
      </c>
      <c r="AX10" s="156" t="s">
        <v>115</v>
      </c>
      <c r="AY10" s="156" t="s">
        <v>116</v>
      </c>
      <c r="AZ10" s="156" t="s">
        <v>117</v>
      </c>
      <c r="BA10" s="156" t="s">
        <v>118</v>
      </c>
      <c r="BB10" s="157" t="s">
        <v>119</v>
      </c>
      <c r="BC10" s="155" t="s">
        <v>120</v>
      </c>
      <c r="BD10" s="156" t="s">
        <v>121</v>
      </c>
      <c r="BE10" s="156" t="s">
        <v>122</v>
      </c>
      <c r="BF10" s="156" t="s">
        <v>123</v>
      </c>
      <c r="BG10" s="156" t="s">
        <v>124</v>
      </c>
      <c r="BH10" s="157" t="s">
        <v>94</v>
      </c>
      <c r="BI10" s="155" t="s">
        <v>125</v>
      </c>
      <c r="BJ10" s="156" t="s">
        <v>126</v>
      </c>
      <c r="BK10" s="156" t="s">
        <v>127</v>
      </c>
      <c r="BL10" s="156" t="s">
        <v>128</v>
      </c>
      <c r="BM10" s="157" t="s">
        <v>129</v>
      </c>
      <c r="BN10" s="155" t="s">
        <v>130</v>
      </c>
      <c r="BO10" s="156" t="s">
        <v>131</v>
      </c>
      <c r="BP10" s="156" t="s">
        <v>132</v>
      </c>
      <c r="BQ10" s="156" t="s">
        <v>133</v>
      </c>
      <c r="BR10" s="156" t="s">
        <v>134</v>
      </c>
      <c r="BS10" s="158" t="s">
        <v>93</v>
      </c>
    </row>
    <row r="11" spans="1:71" x14ac:dyDescent="0.2">
      <c r="A11" s="66" t="s">
        <v>7</v>
      </c>
      <c r="B11" s="46">
        <v>79791962</v>
      </c>
      <c r="C11" s="68">
        <v>89772.879894993734</v>
      </c>
      <c r="D11" s="68">
        <v>10462.947214432788</v>
      </c>
      <c r="E11" s="68">
        <v>34331.398647302485</v>
      </c>
      <c r="F11" s="47">
        <f>C11/$C$83</f>
        <v>7.2781780283006801E-3</v>
      </c>
      <c r="G11" s="47">
        <f>D11/$D$83</f>
        <v>5.6233760310257673E-3</v>
      </c>
      <c r="H11" s="47">
        <f>E11/$E$83</f>
        <v>7.4540217260744947E-3</v>
      </c>
      <c r="I11" s="69">
        <v>7093</v>
      </c>
      <c r="J11" s="69">
        <v>3616</v>
      </c>
      <c r="K11" s="47">
        <f>I11/$I$83</f>
        <v>7.7702639786424547E-3</v>
      </c>
      <c r="L11" s="47">
        <f>J11/$J$83</f>
        <v>7.3897112167887044E-3</v>
      </c>
      <c r="M11" s="18">
        <v>0</v>
      </c>
      <c r="N11" s="18">
        <v>510285</v>
      </c>
      <c r="O11" s="18">
        <v>0</v>
      </c>
      <c r="P11" s="18">
        <v>80132873</v>
      </c>
      <c r="Q11" s="18">
        <v>48762573</v>
      </c>
      <c r="R11" s="18">
        <v>0</v>
      </c>
      <c r="S11" s="18">
        <v>1047417</v>
      </c>
      <c r="T11" s="19">
        <f t="shared" ref="T11:T42" si="0">SUM(M11:O11)</f>
        <v>510285</v>
      </c>
      <c r="U11" s="47">
        <f>(F11*50%)+(G11*25%)+(H11*25%)</f>
        <v>6.9084384534254051E-3</v>
      </c>
      <c r="V11" s="47">
        <f t="shared" ref="V11:V42" si="1">Q11/$Q$83</f>
        <v>8.0307302887941672E-3</v>
      </c>
      <c r="W11" s="17">
        <f>U11-V11</f>
        <v>-1.1222918353687621E-3</v>
      </c>
      <c r="X11" s="17">
        <f>IF(W11&gt;0,W11,0)</f>
        <v>0</v>
      </c>
      <c r="Y11" s="18">
        <f>(Q11/$Q$83)*(49.9%*$A$4)</f>
        <v>391740.98298556992</v>
      </c>
      <c r="Z11" s="19">
        <f>(X11/X$83)*(50.1%*$A$4)</f>
        <v>0</v>
      </c>
      <c r="AA11" s="19">
        <f>Y11+Z11</f>
        <v>391740.98298556992</v>
      </c>
      <c r="AB11" s="19">
        <f>T11*50%</f>
        <v>255142.5</v>
      </c>
      <c r="AC11" s="19">
        <f>AA11*50%</f>
        <v>195870.49149278496</v>
      </c>
      <c r="AD11" s="20">
        <f>AB11+AC11</f>
        <v>451012.99149278493</v>
      </c>
      <c r="AE11" s="17">
        <f t="shared" ref="AE11:AE42" si="2">IF(K11&gt;L11, K11-L11,0)</f>
        <v>3.8055276185375037E-4</v>
      </c>
      <c r="AF11" s="19">
        <f>AE11/AE$83*(10%*$AD$83)</f>
        <v>363781.36325753492</v>
      </c>
      <c r="AG11" s="19">
        <f>AD11+AF11</f>
        <v>814794.35475031985</v>
      </c>
      <c r="AH11" s="19">
        <f t="shared" ref="AH11:AH42" si="3">S11</f>
        <v>1047417</v>
      </c>
      <c r="AI11" s="18">
        <f t="shared" ref="AI11:AI42" si="4">IF(AD11+AF11-S11&gt;0,AD11+AF11-S11,0)</f>
        <v>0</v>
      </c>
      <c r="AJ11" s="14">
        <f t="shared" ref="AJ11:AJ42" si="5">+B11-P11</f>
        <v>-340911</v>
      </c>
      <c r="AK11" s="14">
        <f>IF(AJ11&gt;0,AJ11,0)</f>
        <v>0</v>
      </c>
      <c r="AL11" s="14">
        <f t="shared" ref="AL11:AL42" si="6">IF(AK11&gt;0,Q11*0.01,Q11*0.005)</f>
        <v>243812.86499999999</v>
      </c>
      <c r="AM11" s="14">
        <f t="shared" ref="AM11:AM42" si="7">IF(AK11&gt;0,(Q11*0.5*$A$6),(Q11*0.25*$A$6))</f>
        <v>182859.64874999999</v>
      </c>
      <c r="AN11" s="18">
        <f>MIN(AL11,AM11)</f>
        <v>182859.64874999999</v>
      </c>
      <c r="AO11" s="18">
        <f>IF((AI11-AN11)&lt;0,0,(AI11-AN11))</f>
        <v>0</v>
      </c>
      <c r="AP11" s="51">
        <f t="shared" ref="AP11:AP42" si="8">IF(R11&lt;0,1,0)</f>
        <v>0</v>
      </c>
      <c r="AQ11" s="18">
        <f t="shared" ref="AQ11:AQ42" si="9">IF((AI11-AN11)&lt;0,0,IF(AI11-AN11&lt;-R11,0,AI11-AN11))</f>
        <v>0</v>
      </c>
      <c r="AR11" s="18">
        <f>(AQ11/$AQ$83)*($A$4-$AN$83)</f>
        <v>0</v>
      </c>
      <c r="AS11" s="18">
        <f t="shared" ref="AS11:AS42" si="10">+AN11+AR11</f>
        <v>182859.64874999999</v>
      </c>
      <c r="AT11" s="18">
        <f>ROUND(AS11*(1+-7.68911178546353%),0)</f>
        <v>168799</v>
      </c>
      <c r="AU11" s="28">
        <f t="shared" ref="AU11:AU42" si="11">AT11/Q11</f>
        <v>3.4616508033733168E-3</v>
      </c>
      <c r="AW11" s="128">
        <v>7199.619140146161</v>
      </c>
      <c r="AX11" s="63">
        <v>74.27</v>
      </c>
      <c r="AY11" s="63">
        <v>849.23</v>
      </c>
      <c r="AZ11" s="63">
        <v>174.34</v>
      </c>
      <c r="BA11" s="63">
        <v>501.37</v>
      </c>
      <c r="BB11" s="129">
        <f>SUM(AW11:BA11)</f>
        <v>8798.8291401461629</v>
      </c>
      <c r="BC11" s="133">
        <f>$AU11*AW11</f>
        <v>24.922567380468866</v>
      </c>
      <c r="BD11" s="62">
        <f t="shared" ref="BD11:BG11" si="12">$AU11*AX11</f>
        <v>0.25709680516653621</v>
      </c>
      <c r="BE11" s="62">
        <f t="shared" si="12"/>
        <v>2.9397377117487218</v>
      </c>
      <c r="BF11" s="62">
        <f t="shared" si="12"/>
        <v>0.60350420106010405</v>
      </c>
      <c r="BG11" s="62">
        <f t="shared" si="12"/>
        <v>1.73556786328728</v>
      </c>
      <c r="BH11" s="134">
        <f>SUM(BC11:BG11)</f>
        <v>30.45847396173151</v>
      </c>
      <c r="BI11" s="135">
        <v>5649.6332206220723</v>
      </c>
      <c r="BJ11" s="71">
        <v>7922.6497600342127</v>
      </c>
      <c r="BK11" s="71">
        <v>7922.6497600342127</v>
      </c>
      <c r="BL11" s="71">
        <v>7922.64976003421</v>
      </c>
      <c r="BM11" s="136">
        <v>4764.1122669681345</v>
      </c>
      <c r="BN11" s="137">
        <f>ROUND(BC11*BI11,0)</f>
        <v>140803</v>
      </c>
      <c r="BO11" s="64">
        <f t="shared" ref="BO11:BR11" si="13">ROUND(BD11*BJ11,0)</f>
        <v>2037</v>
      </c>
      <c r="BP11" s="64">
        <f t="shared" si="13"/>
        <v>23291</v>
      </c>
      <c r="BQ11" s="64">
        <f t="shared" si="13"/>
        <v>4781</v>
      </c>
      <c r="BR11" s="64">
        <f t="shared" si="13"/>
        <v>8268</v>
      </c>
      <c r="BS11" s="138">
        <f>SUM(BN11:BR11)</f>
        <v>179180</v>
      </c>
    </row>
    <row r="12" spans="1:71" x14ac:dyDescent="0.2">
      <c r="A12" s="66" t="s">
        <v>8</v>
      </c>
      <c r="B12" s="48">
        <v>101418199</v>
      </c>
      <c r="C12" s="68">
        <v>176457.40434210221</v>
      </c>
      <c r="D12" s="68">
        <v>25231.992364716967</v>
      </c>
      <c r="E12" s="68">
        <v>65893.917114601209</v>
      </c>
      <c r="F12" s="47">
        <f t="shared" ref="F12:F75" si="14">C12/$C$83</f>
        <v>1.4305973081356798E-2</v>
      </c>
      <c r="G12" s="47">
        <f>D12/$D$83</f>
        <v>1.3561091169708876E-2</v>
      </c>
      <c r="H12" s="47">
        <f t="shared" ref="H12:H75" si="15">E12/$E$83</f>
        <v>1.4306865118848934E-2</v>
      </c>
      <c r="I12" s="69">
        <v>15567</v>
      </c>
      <c r="J12" s="69">
        <v>8421</v>
      </c>
      <c r="K12" s="47">
        <f t="shared" ref="K12:K75" si="16">I12/$I$83</f>
        <v>1.7053390575994233E-2</v>
      </c>
      <c r="L12" s="47">
        <f t="shared" ref="L12:L75" si="17">J12/$J$83</f>
        <v>1.7209280463655333E-2</v>
      </c>
      <c r="M12" s="69">
        <v>1378099</v>
      </c>
      <c r="N12" s="69">
        <v>5918795</v>
      </c>
      <c r="O12" s="69">
        <v>7323</v>
      </c>
      <c r="P12" s="69">
        <v>106604725</v>
      </c>
      <c r="Q12" s="69">
        <v>60208815</v>
      </c>
      <c r="R12" s="69">
        <v>0</v>
      </c>
      <c r="S12" s="69">
        <v>0</v>
      </c>
      <c r="T12" s="16">
        <f t="shared" si="0"/>
        <v>7304217</v>
      </c>
      <c r="U12" s="47">
        <f t="shared" ref="U12:U75" si="18">(F12*50%)+(G12*25%)+(H12*25%)</f>
        <v>1.4119975612817852E-2</v>
      </c>
      <c r="V12" s="47">
        <f t="shared" si="1"/>
        <v>9.9158170811229473E-3</v>
      </c>
      <c r="W12" s="17">
        <f t="shared" ref="W12:W75" si="19">U12-V12</f>
        <v>4.2041585316949046E-3</v>
      </c>
      <c r="X12" s="17">
        <f t="shared" ref="X12:X75" si="20">IF(W12&gt;0,W12,0)</f>
        <v>4.2041585316949046E-3</v>
      </c>
      <c r="Y12" s="21">
        <f>(Q12/$Q$83)*(49.9%*$A$4)</f>
        <v>483695.97667654516</v>
      </c>
      <c r="Z12" s="22">
        <f>(X12/X$83)*(50.1%*$A$4)</f>
        <v>1094117.4472511548</v>
      </c>
      <c r="AA12" s="23">
        <f t="shared" ref="AA12:AA75" si="21">Y12+Z12</f>
        <v>1577813.4239276999</v>
      </c>
      <c r="AB12" s="23">
        <f t="shared" ref="AB12:AB75" si="22">T12*50%</f>
        <v>3652108.5</v>
      </c>
      <c r="AC12" s="22">
        <f>AA12*50%</f>
        <v>788906.71196384996</v>
      </c>
      <c r="AD12" s="22">
        <f>AB12+AC12</f>
        <v>4441015.2119638501</v>
      </c>
      <c r="AE12" s="17">
        <f t="shared" si="2"/>
        <v>0</v>
      </c>
      <c r="AF12" s="22">
        <f>AE12/AE$83*(10%*$AD$83)</f>
        <v>0</v>
      </c>
      <c r="AG12" s="22">
        <f t="shared" ref="AG12:AG75" si="23">AD12+AF12</f>
        <v>4441015.2119638501</v>
      </c>
      <c r="AH12" s="22">
        <f t="shared" si="3"/>
        <v>0</v>
      </c>
      <c r="AI12" s="24">
        <f t="shared" si="4"/>
        <v>4441015.2119638501</v>
      </c>
      <c r="AJ12" s="15">
        <f t="shared" si="5"/>
        <v>-5186526</v>
      </c>
      <c r="AK12" s="15">
        <f t="shared" ref="AK12:AK75" si="24">IF(AJ12&gt;0,AJ12,0)</f>
        <v>0</v>
      </c>
      <c r="AL12" s="55">
        <f t="shared" si="6"/>
        <v>301044.07500000001</v>
      </c>
      <c r="AM12" s="55">
        <f t="shared" si="7"/>
        <v>225783.05624999999</v>
      </c>
      <c r="AN12" s="21">
        <f>MIN(AL12,AM12)</f>
        <v>225783.05624999999</v>
      </c>
      <c r="AO12" s="21">
        <f>IF((AI12-AN12)&lt;0,0,(AI12-AN12))</f>
        <v>4215232.1557138497</v>
      </c>
      <c r="AP12" s="51">
        <f t="shared" si="8"/>
        <v>0</v>
      </c>
      <c r="AQ12" s="21">
        <f t="shared" si="9"/>
        <v>4215232.1557138497</v>
      </c>
      <c r="AR12" s="21">
        <f>(AQ12/$AQ$83)*($A$4-$AN$83)</f>
        <v>1785073.1520185897</v>
      </c>
      <c r="AS12" s="24">
        <f t="shared" si="10"/>
        <v>2010856.2082685896</v>
      </c>
      <c r="AT12" s="21">
        <f>ROUND(AS12*(1+-7.68911178546353%),0)</f>
        <v>1856239</v>
      </c>
      <c r="AU12" s="28">
        <f t="shared" si="11"/>
        <v>3.083002048786378E-2</v>
      </c>
      <c r="AW12" s="128">
        <v>10611.556846506779</v>
      </c>
      <c r="AX12" s="63">
        <v>72.62</v>
      </c>
      <c r="AY12" s="63">
        <v>520.12228515382878</v>
      </c>
      <c r="AZ12" s="63">
        <v>59.45</v>
      </c>
      <c r="BA12" s="63">
        <v>161.74</v>
      </c>
      <c r="BB12" s="129">
        <f t="shared" ref="BB12:BB75" si="25">SUM(AW12:BA12)</f>
        <v>11425.48913166061</v>
      </c>
      <c r="BC12" s="133">
        <f t="shared" ref="BC12:BC75" si="26">$AU12*AW12</f>
        <v>327.15451498593518</v>
      </c>
      <c r="BD12" s="62">
        <f t="shared" ref="BD12:BD75" si="27">$AU12*AX12</f>
        <v>2.2388760878286678</v>
      </c>
      <c r="BE12" s="62">
        <f t="shared" ref="BE12:BE75" si="28">$AU12*AY12</f>
        <v>16.035380707487068</v>
      </c>
      <c r="BF12" s="62">
        <f t="shared" ref="BF12:BF75" si="29">$AU12*AZ12</f>
        <v>1.8328447180035019</v>
      </c>
      <c r="BG12" s="62">
        <f t="shared" ref="BG12:BG75" si="30">$AU12*BA12</f>
        <v>4.9864475137070885</v>
      </c>
      <c r="BH12" s="134">
        <f t="shared" ref="BH12:BH75" si="31">SUM(BC12:BG12)</f>
        <v>352.24806401296155</v>
      </c>
      <c r="BI12" s="128">
        <v>5649.6332206220723</v>
      </c>
      <c r="BJ12" s="63">
        <v>7922.6497600342127</v>
      </c>
      <c r="BK12" s="63">
        <v>7922.6497600342127</v>
      </c>
      <c r="BL12" s="63">
        <v>7922.64976003421</v>
      </c>
      <c r="BM12" s="129">
        <v>4764.1122669681345</v>
      </c>
      <c r="BN12" s="139">
        <f>ROUND(BC12*BI12,0)</f>
        <v>1848303</v>
      </c>
      <c r="BO12" s="65">
        <f t="shared" ref="BO12" si="32">ROUND(BD12*BJ12,0)</f>
        <v>17738</v>
      </c>
      <c r="BP12" s="65">
        <f t="shared" ref="BP12" si="33">ROUND(BE12*BK12,0)</f>
        <v>127043</v>
      </c>
      <c r="BQ12" s="65">
        <f t="shared" ref="BQ12" si="34">ROUND(BF12*BL12,0)</f>
        <v>14521</v>
      </c>
      <c r="BR12" s="65">
        <f t="shared" ref="BR12" si="35">ROUND(BG12*BM12,0)</f>
        <v>23756</v>
      </c>
      <c r="BS12" s="140">
        <f t="shared" ref="BS12:BS75" si="36">SUM(BN12:BR12)</f>
        <v>2031361</v>
      </c>
    </row>
    <row r="13" spans="1:71" x14ac:dyDescent="0.2">
      <c r="A13" s="66" t="s">
        <v>9</v>
      </c>
      <c r="B13" s="48">
        <v>31770520</v>
      </c>
      <c r="C13" s="68">
        <v>22137.825863443992</v>
      </c>
      <c r="D13" s="68">
        <v>4467.4088661406549</v>
      </c>
      <c r="E13" s="68">
        <v>9200.5525706980607</v>
      </c>
      <c r="F13" s="47">
        <f t="shared" si="14"/>
        <v>1.7947852177865773E-3</v>
      </c>
      <c r="G13" s="47">
        <f t="shared" ref="G13:G76" si="37">D13/$D$83</f>
        <v>2.4010366700496877E-3</v>
      </c>
      <c r="H13" s="47">
        <f t="shared" si="15"/>
        <v>1.997620879313127E-3</v>
      </c>
      <c r="I13" s="69">
        <v>4531</v>
      </c>
      <c r="J13" s="69">
        <v>2435</v>
      </c>
      <c r="K13" s="47">
        <f t="shared" si="16"/>
        <v>4.9636354274959771E-3</v>
      </c>
      <c r="L13" s="47">
        <f t="shared" si="17"/>
        <v>4.9762021053319956E-3</v>
      </c>
      <c r="M13" s="69">
        <v>455748</v>
      </c>
      <c r="N13" s="69">
        <v>0</v>
      </c>
      <c r="O13" s="69">
        <v>101394</v>
      </c>
      <c r="P13" s="69">
        <v>33428901</v>
      </c>
      <c r="Q13" s="69">
        <v>14781407</v>
      </c>
      <c r="R13" s="69">
        <v>0</v>
      </c>
      <c r="S13" s="69">
        <v>0</v>
      </c>
      <c r="T13" s="16">
        <f t="shared" si="0"/>
        <v>557142</v>
      </c>
      <c r="U13" s="47">
        <f t="shared" si="18"/>
        <v>1.9970569962339925E-3</v>
      </c>
      <c r="V13" s="47">
        <f t="shared" si="1"/>
        <v>2.4343566305636524E-3</v>
      </c>
      <c r="W13" s="17">
        <f t="shared" si="19"/>
        <v>-4.3729963432965991E-4</v>
      </c>
      <c r="X13" s="17">
        <f t="shared" si="20"/>
        <v>0</v>
      </c>
      <c r="Y13" s="21">
        <f t="shared" ref="Y13:Y76" si="38">(Q13/$Q$83)*(49.9%*$A$4)</f>
        <v>118748.51042191283</v>
      </c>
      <c r="Z13" s="22">
        <f t="shared" ref="Z13:Z76" si="39">(X13/X$83)*(50.1%*$A$4)</f>
        <v>0</v>
      </c>
      <c r="AA13" s="23">
        <f t="shared" si="21"/>
        <v>118748.51042191283</v>
      </c>
      <c r="AB13" s="23">
        <f t="shared" si="22"/>
        <v>278571</v>
      </c>
      <c r="AC13" s="22">
        <f t="shared" ref="AC13:AC76" si="40">AA13*50%</f>
        <v>59374.255210956413</v>
      </c>
      <c r="AD13" s="22">
        <f t="shared" ref="AD13:AD76" si="41">AB13+AC13</f>
        <v>337945.25521095644</v>
      </c>
      <c r="AE13" s="17">
        <f t="shared" si="2"/>
        <v>0</v>
      </c>
      <c r="AF13" s="22">
        <f t="shared" ref="AF13:AF76" si="42">AE13/AE$83*(10%*$AD$83)</f>
        <v>0</v>
      </c>
      <c r="AG13" s="22">
        <f t="shared" si="23"/>
        <v>337945.25521095644</v>
      </c>
      <c r="AH13" s="22">
        <f t="shared" si="3"/>
        <v>0</v>
      </c>
      <c r="AI13" s="24">
        <f t="shared" si="4"/>
        <v>337945.25521095644</v>
      </c>
      <c r="AJ13" s="15">
        <f t="shared" si="5"/>
        <v>-1658381</v>
      </c>
      <c r="AK13" s="15">
        <f t="shared" si="24"/>
        <v>0</v>
      </c>
      <c r="AL13" s="55">
        <f t="shared" si="6"/>
        <v>73907.035000000003</v>
      </c>
      <c r="AM13" s="55">
        <f t="shared" si="7"/>
        <v>55430.276249999995</v>
      </c>
      <c r="AN13" s="21">
        <f t="shared" ref="AN13:AN32" si="43">MIN(AL13,AM13)</f>
        <v>55430.276249999995</v>
      </c>
      <c r="AO13" s="21">
        <f t="shared" ref="AO13:AO76" si="44">IF((AI13-AN13)&lt;0,0,(AI13-AN13))</f>
        <v>282514.97896095645</v>
      </c>
      <c r="AP13" s="51">
        <f t="shared" si="8"/>
        <v>0</v>
      </c>
      <c r="AQ13" s="21">
        <f t="shared" si="9"/>
        <v>282514.97896095645</v>
      </c>
      <c r="AR13" s="21">
        <f t="shared" ref="AR13:AR76" si="45">(AQ13/$AQ$83)*($A$4-$AN$83)</f>
        <v>119639.88823312987</v>
      </c>
      <c r="AS13" s="24">
        <f t="shared" si="10"/>
        <v>175070.16448312986</v>
      </c>
      <c r="AT13" s="21">
        <f t="shared" ref="AT13:AT76" si="46">ROUND(AS13*(1+-7.68911178546353%),0)</f>
        <v>161609</v>
      </c>
      <c r="AU13" s="28">
        <f t="shared" si="11"/>
        <v>1.0933262307167376E-2</v>
      </c>
      <c r="AW13" s="128">
        <v>2662.0839961983861</v>
      </c>
      <c r="AX13" s="63">
        <v>0</v>
      </c>
      <c r="AY13" s="63">
        <v>195.05</v>
      </c>
      <c r="AZ13" s="63">
        <v>30.77</v>
      </c>
      <c r="BA13" s="63">
        <v>0.73000000000000043</v>
      </c>
      <c r="BB13" s="129">
        <f t="shared" si="25"/>
        <v>2888.6339961983863</v>
      </c>
      <c r="BC13" s="133">
        <f t="shared" si="26"/>
        <v>29.105262614149314</v>
      </c>
      <c r="BD13" s="62">
        <f t="shared" si="27"/>
        <v>0</v>
      </c>
      <c r="BE13" s="62">
        <f t="shared" si="28"/>
        <v>2.1325328130129968</v>
      </c>
      <c r="BF13" s="62">
        <f t="shared" si="29"/>
        <v>0.33641648119154016</v>
      </c>
      <c r="BG13" s="62">
        <f t="shared" si="30"/>
        <v>7.9812814842321889E-3</v>
      </c>
      <c r="BH13" s="134">
        <f t="shared" si="31"/>
        <v>31.582193189838083</v>
      </c>
      <c r="BI13" s="128">
        <v>5649.6332206220723</v>
      </c>
      <c r="BJ13" s="63">
        <v>7922.6497600342127</v>
      </c>
      <c r="BK13" s="63">
        <v>7922.6497600342127</v>
      </c>
      <c r="BL13" s="63">
        <v>7922.64976003421</v>
      </c>
      <c r="BM13" s="129">
        <v>4764.1122669681345</v>
      </c>
      <c r="BN13" s="139">
        <f t="shared" ref="BN13:BN76" si="47">ROUND(BC13*BI13,0)</f>
        <v>164434</v>
      </c>
      <c r="BO13" s="65">
        <f t="shared" ref="BO13:BO76" si="48">ROUND(BD13*BJ13,0)</f>
        <v>0</v>
      </c>
      <c r="BP13" s="65">
        <f t="shared" ref="BP13:BP76" si="49">ROUND(BE13*BK13,0)</f>
        <v>16895</v>
      </c>
      <c r="BQ13" s="65">
        <f t="shared" ref="BQ13:BQ76" si="50">ROUND(BF13*BL13,0)</f>
        <v>2665</v>
      </c>
      <c r="BR13" s="65">
        <f t="shared" ref="BR13:BR76" si="51">ROUND(BG13*BM13,0)</f>
        <v>38</v>
      </c>
      <c r="BS13" s="140">
        <f t="shared" si="36"/>
        <v>184032</v>
      </c>
    </row>
    <row r="14" spans="1:71" x14ac:dyDescent="0.2">
      <c r="A14" s="66" t="s">
        <v>10</v>
      </c>
      <c r="B14" s="48">
        <v>91409447</v>
      </c>
      <c r="C14" s="68">
        <v>74028.005207852533</v>
      </c>
      <c r="D14" s="68">
        <v>12213.436492820854</v>
      </c>
      <c r="E14" s="68">
        <v>43499.099170704096</v>
      </c>
      <c r="F14" s="47">
        <f t="shared" si="14"/>
        <v>6.001690060661256E-3</v>
      </c>
      <c r="G14" s="47">
        <f t="shared" si="37"/>
        <v>6.5641873769031996E-3</v>
      </c>
      <c r="H14" s="47">
        <f t="shared" si="15"/>
        <v>9.4445097799292273E-3</v>
      </c>
      <c r="I14" s="69">
        <v>9114</v>
      </c>
      <c r="J14" s="69">
        <v>5113</v>
      </c>
      <c r="K14" s="47">
        <f t="shared" si="16"/>
        <v>9.9842359934227166E-3</v>
      </c>
      <c r="L14" s="47">
        <f t="shared" si="17"/>
        <v>1.0449002613783365E-2</v>
      </c>
      <c r="M14" s="69">
        <v>0</v>
      </c>
      <c r="N14" s="69">
        <v>0</v>
      </c>
      <c r="O14" s="69">
        <v>0</v>
      </c>
      <c r="P14" s="69">
        <v>92387530</v>
      </c>
      <c r="Q14" s="69">
        <v>54428955</v>
      </c>
      <c r="R14" s="69">
        <v>0</v>
      </c>
      <c r="S14" s="69">
        <v>0</v>
      </c>
      <c r="T14" s="16">
        <f t="shared" si="0"/>
        <v>0</v>
      </c>
      <c r="U14" s="47">
        <f t="shared" si="18"/>
        <v>7.003019319538735E-3</v>
      </c>
      <c r="V14" s="47">
        <f t="shared" si="1"/>
        <v>8.9639293132853098E-3</v>
      </c>
      <c r="W14" s="17">
        <f t="shared" si="19"/>
        <v>-1.9609099937465749E-3</v>
      </c>
      <c r="X14" s="17">
        <f t="shared" si="20"/>
        <v>0</v>
      </c>
      <c r="Y14" s="21">
        <f t="shared" si="38"/>
        <v>437262.65910080983</v>
      </c>
      <c r="Z14" s="22">
        <f t="shared" si="39"/>
        <v>0</v>
      </c>
      <c r="AA14" s="23">
        <f t="shared" si="21"/>
        <v>437262.65910080983</v>
      </c>
      <c r="AB14" s="23">
        <f t="shared" si="22"/>
        <v>0</v>
      </c>
      <c r="AC14" s="22">
        <f t="shared" si="40"/>
        <v>218631.32955040492</v>
      </c>
      <c r="AD14" s="22">
        <f t="shared" si="41"/>
        <v>218631.32955040492</v>
      </c>
      <c r="AE14" s="17">
        <f t="shared" si="2"/>
        <v>0</v>
      </c>
      <c r="AF14" s="22">
        <f t="shared" si="42"/>
        <v>0</v>
      </c>
      <c r="AG14" s="22">
        <f t="shared" si="23"/>
        <v>218631.32955040492</v>
      </c>
      <c r="AH14" s="22">
        <f t="shared" si="3"/>
        <v>0</v>
      </c>
      <c r="AI14" s="24">
        <f t="shared" si="4"/>
        <v>218631.32955040492</v>
      </c>
      <c r="AJ14" s="15">
        <f t="shared" si="5"/>
        <v>-978083</v>
      </c>
      <c r="AK14" s="15">
        <f t="shared" si="24"/>
        <v>0</v>
      </c>
      <c r="AL14" s="55">
        <f t="shared" si="6"/>
        <v>272144.77500000002</v>
      </c>
      <c r="AM14" s="55">
        <f t="shared" si="7"/>
        <v>204108.58124999999</v>
      </c>
      <c r="AN14" s="21">
        <f t="shared" si="43"/>
        <v>204108.58124999999</v>
      </c>
      <c r="AO14" s="21">
        <f t="shared" si="44"/>
        <v>14522.748300404928</v>
      </c>
      <c r="AP14" s="51">
        <f t="shared" si="8"/>
        <v>0</v>
      </c>
      <c r="AQ14" s="21">
        <f t="shared" si="9"/>
        <v>14522.748300404928</v>
      </c>
      <c r="AR14" s="21">
        <f t="shared" si="45"/>
        <v>6150.116322640878</v>
      </c>
      <c r="AS14" s="24">
        <f t="shared" si="10"/>
        <v>210258.69757264087</v>
      </c>
      <c r="AT14" s="21">
        <f t="shared" si="46"/>
        <v>194092</v>
      </c>
      <c r="AU14" s="28">
        <f t="shared" si="11"/>
        <v>3.5659696203978195E-3</v>
      </c>
      <c r="AW14" s="128">
        <v>9081.9627586781826</v>
      </c>
      <c r="AX14" s="63">
        <v>0</v>
      </c>
      <c r="AY14" s="63">
        <v>363.23</v>
      </c>
      <c r="AZ14" s="63">
        <v>3.1000000000000014</v>
      </c>
      <c r="BA14" s="63">
        <v>812.03</v>
      </c>
      <c r="BB14" s="129">
        <f t="shared" si="25"/>
        <v>10260.322758678183</v>
      </c>
      <c r="BC14" s="133">
        <f t="shared" si="26"/>
        <v>32.386003291030775</v>
      </c>
      <c r="BD14" s="62">
        <f t="shared" si="27"/>
        <v>0</v>
      </c>
      <c r="BE14" s="62">
        <f t="shared" si="28"/>
        <v>1.2952671452171001</v>
      </c>
      <c r="BF14" s="62">
        <f t="shared" si="29"/>
        <v>1.1054505823233245E-2</v>
      </c>
      <c r="BG14" s="62">
        <f t="shared" si="30"/>
        <v>2.8956743108516414</v>
      </c>
      <c r="BH14" s="134">
        <f t="shared" si="31"/>
        <v>36.587999252922749</v>
      </c>
      <c r="BI14" s="128">
        <v>5649.6332206220723</v>
      </c>
      <c r="BJ14" s="63">
        <v>7922.6497600342127</v>
      </c>
      <c r="BK14" s="63">
        <v>7922.6497600342127</v>
      </c>
      <c r="BL14" s="63">
        <v>7922.64976003421</v>
      </c>
      <c r="BM14" s="129">
        <v>4764.1122669681345</v>
      </c>
      <c r="BN14" s="139">
        <f t="shared" si="47"/>
        <v>182969</v>
      </c>
      <c r="BO14" s="65">
        <f t="shared" si="48"/>
        <v>0</v>
      </c>
      <c r="BP14" s="65">
        <f t="shared" si="49"/>
        <v>10262</v>
      </c>
      <c r="BQ14" s="65">
        <f t="shared" si="50"/>
        <v>88</v>
      </c>
      <c r="BR14" s="65">
        <f t="shared" si="51"/>
        <v>13795</v>
      </c>
      <c r="BS14" s="140">
        <f t="shared" si="36"/>
        <v>207114</v>
      </c>
    </row>
    <row r="15" spans="1:71" x14ac:dyDescent="0.2">
      <c r="A15" s="66" t="s">
        <v>11</v>
      </c>
      <c r="B15" s="48">
        <v>78474703</v>
      </c>
      <c r="C15" s="68">
        <v>73577.001872928915</v>
      </c>
      <c r="D15" s="68">
        <v>12545.284839968203</v>
      </c>
      <c r="E15" s="68">
        <v>30785.990239175655</v>
      </c>
      <c r="F15" s="47">
        <f t="shared" si="14"/>
        <v>5.9651257600977572E-3</v>
      </c>
      <c r="G15" s="47">
        <f t="shared" si="37"/>
        <v>6.7425413342575638E-3</v>
      </c>
      <c r="H15" s="47">
        <f t="shared" si="15"/>
        <v>6.6842438450891222E-3</v>
      </c>
      <c r="I15" s="69">
        <v>6004</v>
      </c>
      <c r="J15" s="69">
        <v>3083</v>
      </c>
      <c r="K15" s="47">
        <f t="shared" si="16"/>
        <v>6.5772825218904981E-3</v>
      </c>
      <c r="L15" s="47">
        <f t="shared" si="17"/>
        <v>6.3004645136503249E-3</v>
      </c>
      <c r="M15" s="69">
        <v>0</v>
      </c>
      <c r="N15" s="69">
        <v>0</v>
      </c>
      <c r="O15" s="69">
        <v>0</v>
      </c>
      <c r="P15" s="69">
        <v>79314382</v>
      </c>
      <c r="Q15" s="69">
        <v>53330444</v>
      </c>
      <c r="R15" s="69">
        <v>0</v>
      </c>
      <c r="S15" s="69">
        <v>0</v>
      </c>
      <c r="T15" s="16">
        <f t="shared" si="0"/>
        <v>0</v>
      </c>
      <c r="U15" s="47">
        <f t="shared" si="18"/>
        <v>6.3392591748855504E-3</v>
      </c>
      <c r="V15" s="47">
        <f t="shared" si="1"/>
        <v>8.7830150378988645E-3</v>
      </c>
      <c r="W15" s="17">
        <f t="shared" si="19"/>
        <v>-2.4437558630133142E-3</v>
      </c>
      <c r="X15" s="17">
        <f t="shared" si="20"/>
        <v>0</v>
      </c>
      <c r="Y15" s="21">
        <f t="shared" si="38"/>
        <v>428437.61660437589</v>
      </c>
      <c r="Z15" s="22">
        <f t="shared" si="39"/>
        <v>0</v>
      </c>
      <c r="AA15" s="23">
        <f t="shared" si="21"/>
        <v>428437.61660437589</v>
      </c>
      <c r="AB15" s="23">
        <f t="shared" si="22"/>
        <v>0</v>
      </c>
      <c r="AC15" s="22">
        <f t="shared" si="40"/>
        <v>214218.80830218794</v>
      </c>
      <c r="AD15" s="22">
        <f t="shared" si="41"/>
        <v>214218.80830218794</v>
      </c>
      <c r="AE15" s="17">
        <f t="shared" si="2"/>
        <v>2.7681800824017316E-4</v>
      </c>
      <c r="AF15" s="22">
        <f t="shared" si="42"/>
        <v>264618.3197339297</v>
      </c>
      <c r="AG15" s="22">
        <f t="shared" si="23"/>
        <v>478837.12803611765</v>
      </c>
      <c r="AH15" s="22">
        <f t="shared" si="3"/>
        <v>0</v>
      </c>
      <c r="AI15" s="24">
        <f t="shared" si="4"/>
        <v>478837.12803611765</v>
      </c>
      <c r="AJ15" s="15">
        <f t="shared" si="5"/>
        <v>-839679</v>
      </c>
      <c r="AK15" s="15">
        <f t="shared" si="24"/>
        <v>0</v>
      </c>
      <c r="AL15" s="55">
        <f t="shared" si="6"/>
        <v>266652.22000000003</v>
      </c>
      <c r="AM15" s="55">
        <f t="shared" si="7"/>
        <v>199989.16499999998</v>
      </c>
      <c r="AN15" s="21">
        <f t="shared" si="43"/>
        <v>199989.16499999998</v>
      </c>
      <c r="AO15" s="21">
        <f t="shared" si="44"/>
        <v>278847.96303611767</v>
      </c>
      <c r="AP15" s="51">
        <f t="shared" si="8"/>
        <v>0</v>
      </c>
      <c r="AQ15" s="21">
        <f t="shared" si="9"/>
        <v>278847.96303611767</v>
      </c>
      <c r="AR15" s="21">
        <f t="shared" si="45"/>
        <v>118086.97455396723</v>
      </c>
      <c r="AS15" s="24">
        <f t="shared" si="10"/>
        <v>318076.13955396722</v>
      </c>
      <c r="AT15" s="21">
        <f t="shared" si="46"/>
        <v>293619</v>
      </c>
      <c r="AU15" s="28">
        <f t="shared" si="11"/>
        <v>5.5056545188335582E-3</v>
      </c>
      <c r="AW15" s="128">
        <v>9154.0700000000015</v>
      </c>
      <c r="AX15" s="63">
        <v>0</v>
      </c>
      <c r="AY15" s="63">
        <v>335.97</v>
      </c>
      <c r="AZ15" s="63">
        <v>165.4</v>
      </c>
      <c r="BA15" s="63">
        <v>255.9</v>
      </c>
      <c r="BB15" s="129">
        <f t="shared" si="25"/>
        <v>9911.34</v>
      </c>
      <c r="BC15" s="133">
        <f t="shared" si="26"/>
        <v>50.399146861218718</v>
      </c>
      <c r="BD15" s="62">
        <f t="shared" si="27"/>
        <v>0</v>
      </c>
      <c r="BE15" s="62">
        <f t="shared" si="28"/>
        <v>1.8497347486925106</v>
      </c>
      <c r="BF15" s="62">
        <f t="shared" si="29"/>
        <v>0.91063525741507056</v>
      </c>
      <c r="BG15" s="62">
        <f t="shared" si="30"/>
        <v>1.4088969913695075</v>
      </c>
      <c r="BH15" s="134">
        <f t="shared" si="31"/>
        <v>54.568413858695813</v>
      </c>
      <c r="BI15" s="128">
        <v>5649.6332206220723</v>
      </c>
      <c r="BJ15" s="63">
        <v>7922.6497600342127</v>
      </c>
      <c r="BK15" s="63">
        <v>7922.6497600342127</v>
      </c>
      <c r="BL15" s="63">
        <v>7922.64976003421</v>
      </c>
      <c r="BM15" s="129">
        <v>4764.1122669681345</v>
      </c>
      <c r="BN15" s="139">
        <f t="shared" si="47"/>
        <v>284737</v>
      </c>
      <c r="BO15" s="65">
        <f t="shared" si="48"/>
        <v>0</v>
      </c>
      <c r="BP15" s="65">
        <f t="shared" si="49"/>
        <v>14655</v>
      </c>
      <c r="BQ15" s="65">
        <f t="shared" si="50"/>
        <v>7215</v>
      </c>
      <c r="BR15" s="65">
        <f t="shared" si="51"/>
        <v>6712</v>
      </c>
      <c r="BS15" s="140">
        <f t="shared" si="36"/>
        <v>313319</v>
      </c>
    </row>
    <row r="16" spans="1:71" x14ac:dyDescent="0.2">
      <c r="A16" s="66" t="s">
        <v>12</v>
      </c>
      <c r="B16" s="48">
        <v>146961610</v>
      </c>
      <c r="C16" s="68">
        <v>146873.66213477514</v>
      </c>
      <c r="D16" s="68">
        <v>17313.778850918934</v>
      </c>
      <c r="E16" s="68">
        <v>38808.162008309271</v>
      </c>
      <c r="F16" s="47">
        <f t="shared" si="14"/>
        <v>1.1907523318130626E-2</v>
      </c>
      <c r="G16" s="47">
        <f t="shared" si="37"/>
        <v>9.3053980873033116E-3</v>
      </c>
      <c r="H16" s="47">
        <f t="shared" si="15"/>
        <v>8.4260150811445427E-3</v>
      </c>
      <c r="I16" s="69">
        <v>18097</v>
      </c>
      <c r="J16" s="69">
        <v>10521</v>
      </c>
      <c r="K16" s="47">
        <f t="shared" si="16"/>
        <v>1.9824963657337165E-2</v>
      </c>
      <c r="L16" s="47">
        <f t="shared" si="17"/>
        <v>2.1500871601723995E-2</v>
      </c>
      <c r="M16" s="69">
        <v>0</v>
      </c>
      <c r="N16" s="69">
        <v>2094414</v>
      </c>
      <c r="O16" s="69">
        <v>0</v>
      </c>
      <c r="P16" s="69">
        <v>150622717</v>
      </c>
      <c r="Q16" s="69">
        <v>92051303</v>
      </c>
      <c r="R16" s="69">
        <v>0</v>
      </c>
      <c r="S16" s="69">
        <v>5460929</v>
      </c>
      <c r="T16" s="16">
        <f t="shared" si="0"/>
        <v>2094414</v>
      </c>
      <c r="U16" s="47">
        <f t="shared" si="18"/>
        <v>1.0386614951177276E-2</v>
      </c>
      <c r="V16" s="47">
        <f t="shared" si="1"/>
        <v>1.5159970888432598E-2</v>
      </c>
      <c r="W16" s="17">
        <f t="shared" si="19"/>
        <v>-4.7733559372553219E-3</v>
      </c>
      <c r="X16" s="17">
        <f t="shared" si="20"/>
        <v>0</v>
      </c>
      <c r="Y16" s="21">
        <f t="shared" si="38"/>
        <v>739507.07897063892</v>
      </c>
      <c r="Z16" s="22">
        <f t="shared" si="39"/>
        <v>0</v>
      </c>
      <c r="AA16" s="23">
        <f t="shared" si="21"/>
        <v>739507.07897063892</v>
      </c>
      <c r="AB16" s="23">
        <f t="shared" si="22"/>
        <v>1047207</v>
      </c>
      <c r="AC16" s="22">
        <f t="shared" si="40"/>
        <v>369753.53948531946</v>
      </c>
      <c r="AD16" s="22">
        <f t="shared" si="41"/>
        <v>1416960.5394853195</v>
      </c>
      <c r="AE16" s="17">
        <f t="shared" si="2"/>
        <v>0</v>
      </c>
      <c r="AF16" s="22">
        <f t="shared" si="42"/>
        <v>0</v>
      </c>
      <c r="AG16" s="22">
        <f t="shared" si="23"/>
        <v>1416960.5394853195</v>
      </c>
      <c r="AH16" s="22">
        <f t="shared" si="3"/>
        <v>5460929</v>
      </c>
      <c r="AI16" s="24">
        <f t="shared" si="4"/>
        <v>0</v>
      </c>
      <c r="AJ16" s="15">
        <f t="shared" si="5"/>
        <v>-3661107</v>
      </c>
      <c r="AK16" s="15">
        <f t="shared" si="24"/>
        <v>0</v>
      </c>
      <c r="AL16" s="55">
        <f t="shared" si="6"/>
        <v>460256.51500000001</v>
      </c>
      <c r="AM16" s="55">
        <f t="shared" si="7"/>
        <v>345192.38624999998</v>
      </c>
      <c r="AN16" s="21">
        <f>MIN(AL16,AM16)</f>
        <v>345192.38624999998</v>
      </c>
      <c r="AO16" s="21">
        <f t="shared" si="44"/>
        <v>0</v>
      </c>
      <c r="AP16" s="51">
        <f t="shared" si="8"/>
        <v>0</v>
      </c>
      <c r="AQ16" s="21">
        <f t="shared" si="9"/>
        <v>0</v>
      </c>
      <c r="AR16" s="21">
        <f t="shared" si="45"/>
        <v>0</v>
      </c>
      <c r="AS16" s="24">
        <f t="shared" si="10"/>
        <v>345192.38624999998</v>
      </c>
      <c r="AT16" s="21">
        <f t="shared" si="46"/>
        <v>318650</v>
      </c>
      <c r="AU16" s="28">
        <f t="shared" si="11"/>
        <v>3.461656593823555E-3</v>
      </c>
      <c r="AW16" s="128">
        <v>15623.279815368545</v>
      </c>
      <c r="AX16" s="63">
        <v>0</v>
      </c>
      <c r="AY16" s="63">
        <v>728.29</v>
      </c>
      <c r="AZ16" s="63">
        <v>483.35</v>
      </c>
      <c r="BA16" s="63">
        <v>298.16999999999996</v>
      </c>
      <c r="BB16" s="129">
        <f t="shared" si="25"/>
        <v>17133.089815368541</v>
      </c>
      <c r="BC16" s="133">
        <f t="shared" si="26"/>
        <v>54.082429590020979</v>
      </c>
      <c r="BD16" s="62">
        <f t="shared" si="27"/>
        <v>0</v>
      </c>
      <c r="BE16" s="62">
        <f t="shared" si="28"/>
        <v>2.5210898807157567</v>
      </c>
      <c r="BF16" s="62">
        <f t="shared" si="29"/>
        <v>1.6731917146246154</v>
      </c>
      <c r="BG16" s="62">
        <f t="shared" si="30"/>
        <v>1.0321621465803692</v>
      </c>
      <c r="BH16" s="134">
        <f t="shared" si="31"/>
        <v>59.308873331941719</v>
      </c>
      <c r="BI16" s="128">
        <v>5649.6332206220723</v>
      </c>
      <c r="BJ16" s="63">
        <v>7922.6497600342127</v>
      </c>
      <c r="BK16" s="63">
        <v>7922.6497600342127</v>
      </c>
      <c r="BL16" s="63">
        <v>7922.64976003421</v>
      </c>
      <c r="BM16" s="129">
        <v>4764.1122669681345</v>
      </c>
      <c r="BN16" s="139">
        <f t="shared" si="47"/>
        <v>305546</v>
      </c>
      <c r="BO16" s="65">
        <f t="shared" si="48"/>
        <v>0</v>
      </c>
      <c r="BP16" s="65">
        <f t="shared" si="49"/>
        <v>19974</v>
      </c>
      <c r="BQ16" s="65">
        <f t="shared" si="50"/>
        <v>13256</v>
      </c>
      <c r="BR16" s="65">
        <f t="shared" si="51"/>
        <v>4917</v>
      </c>
      <c r="BS16" s="140">
        <f t="shared" si="36"/>
        <v>343693</v>
      </c>
    </row>
    <row r="17" spans="1:71" x14ac:dyDescent="0.2">
      <c r="A17" s="66" t="s">
        <v>13</v>
      </c>
      <c r="B17" s="48">
        <v>138375607</v>
      </c>
      <c r="C17" s="68">
        <v>187702.38082005281</v>
      </c>
      <c r="D17" s="68">
        <v>25071.569811487258</v>
      </c>
      <c r="E17" s="68">
        <v>49490.425904894233</v>
      </c>
      <c r="F17" s="47">
        <f t="shared" si="14"/>
        <v>1.5217639731979E-2</v>
      </c>
      <c r="G17" s="47">
        <f t="shared" si="37"/>
        <v>1.3474871071090437E-2</v>
      </c>
      <c r="H17" s="47">
        <f t="shared" si="15"/>
        <v>1.0745344625123431E-2</v>
      </c>
      <c r="I17" s="69">
        <v>10972</v>
      </c>
      <c r="J17" s="69">
        <v>6237</v>
      </c>
      <c r="K17" s="47">
        <f t="shared" si="16"/>
        <v>1.2019644208891163E-2</v>
      </c>
      <c r="L17" s="47">
        <f t="shared" si="17"/>
        <v>1.2746025680063925E-2</v>
      </c>
      <c r="M17" s="69">
        <v>0</v>
      </c>
      <c r="N17" s="69">
        <v>12926260</v>
      </c>
      <c r="O17" s="69">
        <v>0</v>
      </c>
      <c r="P17" s="69">
        <v>139856226</v>
      </c>
      <c r="Q17" s="69">
        <v>80132487</v>
      </c>
      <c r="R17" s="69">
        <v>0</v>
      </c>
      <c r="S17" s="69">
        <v>1000849</v>
      </c>
      <c r="T17" s="16">
        <f t="shared" si="0"/>
        <v>12926260</v>
      </c>
      <c r="U17" s="47">
        <f t="shared" si="18"/>
        <v>1.3663873790042967E-2</v>
      </c>
      <c r="V17" s="47">
        <f t="shared" si="1"/>
        <v>1.3197055669464056E-2</v>
      </c>
      <c r="W17" s="17">
        <f t="shared" si="19"/>
        <v>4.6681812057891049E-4</v>
      </c>
      <c r="X17" s="17">
        <f t="shared" si="20"/>
        <v>4.6681812057891049E-4</v>
      </c>
      <c r="Y17" s="21">
        <f t="shared" si="38"/>
        <v>643755.59563803999</v>
      </c>
      <c r="Z17" s="22">
        <f t="shared" si="39"/>
        <v>121487.77135016104</v>
      </c>
      <c r="AA17" s="23">
        <f t="shared" si="21"/>
        <v>765243.36698820104</v>
      </c>
      <c r="AB17" s="23">
        <f t="shared" si="22"/>
        <v>6463130</v>
      </c>
      <c r="AC17" s="22">
        <f t="shared" si="40"/>
        <v>382621.68349410052</v>
      </c>
      <c r="AD17" s="22">
        <f t="shared" si="41"/>
        <v>6845751.6834941003</v>
      </c>
      <c r="AE17" s="17">
        <f t="shared" si="2"/>
        <v>0</v>
      </c>
      <c r="AF17" s="22">
        <f t="shared" si="42"/>
        <v>0</v>
      </c>
      <c r="AG17" s="22">
        <f t="shared" si="23"/>
        <v>6845751.6834941003</v>
      </c>
      <c r="AH17" s="22">
        <f t="shared" si="3"/>
        <v>1000849</v>
      </c>
      <c r="AI17" s="24">
        <f t="shared" si="4"/>
        <v>5844902.6834941003</v>
      </c>
      <c r="AJ17" s="15">
        <f t="shared" si="5"/>
        <v>-1480619</v>
      </c>
      <c r="AK17" s="15">
        <f t="shared" si="24"/>
        <v>0</v>
      </c>
      <c r="AL17" s="55">
        <f t="shared" si="6"/>
        <v>400662.435</v>
      </c>
      <c r="AM17" s="55">
        <f t="shared" si="7"/>
        <v>300496.82624999998</v>
      </c>
      <c r="AN17" s="21">
        <f t="shared" si="43"/>
        <v>300496.82624999998</v>
      </c>
      <c r="AO17" s="21">
        <f t="shared" si="44"/>
        <v>5544405.8572441004</v>
      </c>
      <c r="AP17" s="51">
        <f t="shared" si="8"/>
        <v>0</v>
      </c>
      <c r="AQ17" s="21">
        <f t="shared" si="9"/>
        <v>5544405.8572441004</v>
      </c>
      <c r="AR17" s="21">
        <f t="shared" si="45"/>
        <v>2347953.7245048773</v>
      </c>
      <c r="AS17" s="24">
        <f t="shared" si="10"/>
        <v>2648450.5507548773</v>
      </c>
      <c r="AT17" s="21">
        <f t="shared" si="46"/>
        <v>2444808</v>
      </c>
      <c r="AU17" s="28">
        <f t="shared" si="11"/>
        <v>3.0509573476734848E-2</v>
      </c>
      <c r="AW17" s="128">
        <v>16042.327446072022</v>
      </c>
      <c r="AX17" s="63">
        <v>0</v>
      </c>
      <c r="AY17" s="63">
        <v>713.77</v>
      </c>
      <c r="AZ17" s="63">
        <v>176.2</v>
      </c>
      <c r="BA17" s="63">
        <v>59.360000000000014</v>
      </c>
      <c r="BB17" s="129">
        <f t="shared" si="25"/>
        <v>16991.657446072022</v>
      </c>
      <c r="BC17" s="133">
        <f t="shared" si="26"/>
        <v>489.44456795377448</v>
      </c>
      <c r="BD17" s="62">
        <f t="shared" si="27"/>
        <v>0</v>
      </c>
      <c r="BE17" s="62">
        <f t="shared" si="28"/>
        <v>21.77681826048903</v>
      </c>
      <c r="BF17" s="62">
        <f t="shared" si="29"/>
        <v>5.37578684660068</v>
      </c>
      <c r="BG17" s="62">
        <f t="shared" si="30"/>
        <v>1.811048281578981</v>
      </c>
      <c r="BH17" s="134">
        <f t="shared" si="31"/>
        <v>518.4082213424432</v>
      </c>
      <c r="BI17" s="128">
        <v>5649.6332206220723</v>
      </c>
      <c r="BJ17" s="63">
        <v>7922.6497600342127</v>
      </c>
      <c r="BK17" s="63">
        <v>7922.6497600342127</v>
      </c>
      <c r="BL17" s="63">
        <v>7922.64976003421</v>
      </c>
      <c r="BM17" s="129">
        <v>4764.1122669681345</v>
      </c>
      <c r="BN17" s="139">
        <f t="shared" si="47"/>
        <v>2765182</v>
      </c>
      <c r="BO17" s="65">
        <f t="shared" si="48"/>
        <v>0</v>
      </c>
      <c r="BP17" s="65">
        <f t="shared" si="49"/>
        <v>172530</v>
      </c>
      <c r="BQ17" s="65">
        <f t="shared" si="50"/>
        <v>42590</v>
      </c>
      <c r="BR17" s="65">
        <f t="shared" si="51"/>
        <v>8628</v>
      </c>
      <c r="BS17" s="140">
        <f t="shared" si="36"/>
        <v>2988930</v>
      </c>
    </row>
    <row r="18" spans="1:71" x14ac:dyDescent="0.2">
      <c r="A18" s="66" t="s">
        <v>14</v>
      </c>
      <c r="B18" s="48">
        <v>151053720</v>
      </c>
      <c r="C18" s="68">
        <v>324614.84627995308</v>
      </c>
      <c r="D18" s="68">
        <v>41555.369152338637</v>
      </c>
      <c r="E18" s="68">
        <v>89676.283844169331</v>
      </c>
      <c r="F18" s="47">
        <f t="shared" si="14"/>
        <v>2.6317576584581753E-2</v>
      </c>
      <c r="G18" s="47">
        <f t="shared" si="37"/>
        <v>2.2334191510528123E-2</v>
      </c>
      <c r="H18" s="47">
        <f t="shared" si="15"/>
        <v>1.9470484583376663E-2</v>
      </c>
      <c r="I18" s="69">
        <v>17458</v>
      </c>
      <c r="J18" s="69">
        <v>8930</v>
      </c>
      <c r="K18" s="47">
        <f t="shared" si="16"/>
        <v>1.9124949744697587E-2</v>
      </c>
      <c r="L18" s="47">
        <f t="shared" si="17"/>
        <v>1.824948041093007E-2</v>
      </c>
      <c r="M18" s="69">
        <v>631476</v>
      </c>
      <c r="N18" s="69">
        <v>0</v>
      </c>
      <c r="O18" s="69">
        <v>0</v>
      </c>
      <c r="P18" s="69">
        <v>152669995</v>
      </c>
      <c r="Q18" s="69">
        <v>92371346</v>
      </c>
      <c r="R18" s="69">
        <v>0</v>
      </c>
      <c r="S18" s="69">
        <v>0</v>
      </c>
      <c r="T18" s="16">
        <f t="shared" si="0"/>
        <v>631476</v>
      </c>
      <c r="U18" s="47">
        <f t="shared" si="18"/>
        <v>2.3609957315767073E-2</v>
      </c>
      <c r="V18" s="47">
        <f t="shared" si="1"/>
        <v>1.5212678915423229E-2</v>
      </c>
      <c r="W18" s="17">
        <f t="shared" si="19"/>
        <v>8.3972784003438442E-3</v>
      </c>
      <c r="X18" s="17">
        <f t="shared" si="20"/>
        <v>8.3972784003438442E-3</v>
      </c>
      <c r="Y18" s="21">
        <f t="shared" si="38"/>
        <v>742078.18938800052</v>
      </c>
      <c r="Z18" s="22">
        <f t="shared" si="39"/>
        <v>2185362.1213321583</v>
      </c>
      <c r="AA18" s="23">
        <f t="shared" si="21"/>
        <v>2927440.3107201587</v>
      </c>
      <c r="AB18" s="23">
        <f t="shared" si="22"/>
        <v>315738</v>
      </c>
      <c r="AC18" s="22">
        <f t="shared" si="40"/>
        <v>1463720.1553600794</v>
      </c>
      <c r="AD18" s="22">
        <f t="shared" si="41"/>
        <v>1779458.1553600794</v>
      </c>
      <c r="AE18" s="17">
        <f t="shared" si="2"/>
        <v>8.7546933376751734E-4</v>
      </c>
      <c r="AF18" s="22">
        <f t="shared" si="42"/>
        <v>836886.39172327856</v>
      </c>
      <c r="AG18" s="22">
        <f t="shared" si="23"/>
        <v>2616344.5470833578</v>
      </c>
      <c r="AH18" s="22">
        <f t="shared" si="3"/>
        <v>0</v>
      </c>
      <c r="AI18" s="24">
        <f t="shared" si="4"/>
        <v>2616344.5470833578</v>
      </c>
      <c r="AJ18" s="15">
        <f t="shared" si="5"/>
        <v>-1616275</v>
      </c>
      <c r="AK18" s="15">
        <f t="shared" si="24"/>
        <v>0</v>
      </c>
      <c r="AL18" s="55">
        <f t="shared" si="6"/>
        <v>461856.73</v>
      </c>
      <c r="AM18" s="55">
        <f t="shared" si="7"/>
        <v>346392.54749999999</v>
      </c>
      <c r="AN18" s="21">
        <f t="shared" si="43"/>
        <v>346392.54749999999</v>
      </c>
      <c r="AO18" s="21">
        <f t="shared" si="44"/>
        <v>2269951.9995833579</v>
      </c>
      <c r="AP18" s="51">
        <f t="shared" si="8"/>
        <v>0</v>
      </c>
      <c r="AQ18" s="21">
        <f t="shared" si="9"/>
        <v>2269951.9995833579</v>
      </c>
      <c r="AR18" s="21">
        <f t="shared" si="45"/>
        <v>961282.8478105386</v>
      </c>
      <c r="AS18" s="24">
        <f t="shared" si="10"/>
        <v>1307675.3953105386</v>
      </c>
      <c r="AT18" s="21">
        <f t="shared" si="46"/>
        <v>1207127</v>
      </c>
      <c r="AU18" s="28">
        <f t="shared" si="11"/>
        <v>1.3068197577201051E-2</v>
      </c>
      <c r="AW18" s="128">
        <v>14957.53</v>
      </c>
      <c r="AX18" s="63">
        <v>149.71</v>
      </c>
      <c r="AY18" s="63">
        <v>1668.5766487863621</v>
      </c>
      <c r="AZ18" s="63">
        <v>111.01</v>
      </c>
      <c r="BA18" s="63">
        <v>94.49</v>
      </c>
      <c r="BB18" s="129">
        <f t="shared" si="25"/>
        <v>16981.316648786364</v>
      </c>
      <c r="BC18" s="133">
        <f t="shared" si="26"/>
        <v>195.46795730691204</v>
      </c>
      <c r="BD18" s="62">
        <f t="shared" si="27"/>
        <v>1.9564398592827694</v>
      </c>
      <c r="BE18" s="62">
        <f t="shared" si="28"/>
        <v>21.805289319044185</v>
      </c>
      <c r="BF18" s="62">
        <f t="shared" si="29"/>
        <v>1.4507006130450888</v>
      </c>
      <c r="BG18" s="62">
        <f t="shared" si="30"/>
        <v>1.2348139890697272</v>
      </c>
      <c r="BH18" s="134">
        <f t="shared" si="31"/>
        <v>221.91520108735381</v>
      </c>
      <c r="BI18" s="128">
        <v>5649.6332206220723</v>
      </c>
      <c r="BJ18" s="63">
        <v>7922.6497600342127</v>
      </c>
      <c r="BK18" s="63">
        <v>7922.6497600342127</v>
      </c>
      <c r="BL18" s="63">
        <v>7922.64976003421</v>
      </c>
      <c r="BM18" s="129">
        <v>4764.1122669681345</v>
      </c>
      <c r="BN18" s="139">
        <f t="shared" si="47"/>
        <v>1104322</v>
      </c>
      <c r="BO18" s="65">
        <f t="shared" si="48"/>
        <v>15500</v>
      </c>
      <c r="BP18" s="65">
        <f t="shared" si="49"/>
        <v>172756</v>
      </c>
      <c r="BQ18" s="65">
        <f t="shared" si="50"/>
        <v>11493</v>
      </c>
      <c r="BR18" s="65">
        <f t="shared" si="51"/>
        <v>5883</v>
      </c>
      <c r="BS18" s="140">
        <f t="shared" si="36"/>
        <v>1309954</v>
      </c>
    </row>
    <row r="19" spans="1:71" x14ac:dyDescent="0.2">
      <c r="A19" s="66" t="s">
        <v>15</v>
      </c>
      <c r="B19" s="48">
        <v>94342762</v>
      </c>
      <c r="C19" s="68">
        <v>64547.504891752236</v>
      </c>
      <c r="D19" s="68">
        <v>9612.9928271621848</v>
      </c>
      <c r="E19" s="68">
        <v>19111.816905875708</v>
      </c>
      <c r="F19" s="47">
        <f t="shared" si="14"/>
        <v>5.2330752052767767E-3</v>
      </c>
      <c r="G19" s="47">
        <f t="shared" si="37"/>
        <v>5.1665627612188037E-3</v>
      </c>
      <c r="H19" s="47">
        <f t="shared" si="15"/>
        <v>4.1495512578643172E-3</v>
      </c>
      <c r="I19" s="69">
        <v>7954</v>
      </c>
      <c r="J19" s="69">
        <v>4156</v>
      </c>
      <c r="K19" s="47">
        <f t="shared" si="16"/>
        <v>8.7134752130441397E-3</v>
      </c>
      <c r="L19" s="47">
        <f t="shared" si="17"/>
        <v>8.4932632237206453E-3</v>
      </c>
      <c r="M19" s="69">
        <v>0</v>
      </c>
      <c r="N19" s="69">
        <v>1860166</v>
      </c>
      <c r="O19" s="69">
        <v>0</v>
      </c>
      <c r="P19" s="69">
        <v>92894198</v>
      </c>
      <c r="Q19" s="69">
        <v>56301168</v>
      </c>
      <c r="R19" s="69">
        <v>0</v>
      </c>
      <c r="S19" s="69">
        <v>8479449</v>
      </c>
      <c r="T19" s="16">
        <f t="shared" si="0"/>
        <v>1860166</v>
      </c>
      <c r="U19" s="47">
        <f t="shared" si="18"/>
        <v>4.9455661074091686E-3</v>
      </c>
      <c r="V19" s="47">
        <f t="shared" si="1"/>
        <v>9.2722649223634882E-3</v>
      </c>
      <c r="W19" s="17">
        <f t="shared" si="19"/>
        <v>-4.3266988149543197E-3</v>
      </c>
      <c r="X19" s="17">
        <f t="shared" si="20"/>
        <v>0</v>
      </c>
      <c r="Y19" s="21">
        <f t="shared" si="38"/>
        <v>452303.345345532</v>
      </c>
      <c r="Z19" s="22">
        <f t="shared" si="39"/>
        <v>0</v>
      </c>
      <c r="AA19" s="23">
        <f t="shared" si="21"/>
        <v>452303.345345532</v>
      </c>
      <c r="AB19" s="23">
        <f t="shared" si="22"/>
        <v>930083</v>
      </c>
      <c r="AC19" s="22">
        <f t="shared" si="40"/>
        <v>226151.672672766</v>
      </c>
      <c r="AD19" s="22">
        <f t="shared" si="41"/>
        <v>1156234.672672766</v>
      </c>
      <c r="AE19" s="17">
        <f t="shared" si="2"/>
        <v>2.2021198932349433E-4</v>
      </c>
      <c r="AF19" s="22">
        <f t="shared" si="42"/>
        <v>210506.99327874291</v>
      </c>
      <c r="AG19" s="22">
        <f t="shared" si="23"/>
        <v>1366741.665951509</v>
      </c>
      <c r="AH19" s="22">
        <f t="shared" si="3"/>
        <v>8479449</v>
      </c>
      <c r="AI19" s="24">
        <f t="shared" si="4"/>
        <v>0</v>
      </c>
      <c r="AJ19" s="15">
        <f t="shared" si="5"/>
        <v>1448564</v>
      </c>
      <c r="AK19" s="15">
        <f t="shared" si="24"/>
        <v>1448564</v>
      </c>
      <c r="AL19" s="55">
        <f t="shared" si="6"/>
        <v>563011.68000000005</v>
      </c>
      <c r="AM19" s="55">
        <f t="shared" si="7"/>
        <v>422258.76</v>
      </c>
      <c r="AN19" s="21">
        <f>MIN(AL19,AM19)</f>
        <v>422258.76</v>
      </c>
      <c r="AO19" s="21">
        <f t="shared" si="44"/>
        <v>0</v>
      </c>
      <c r="AP19" s="51">
        <f t="shared" si="8"/>
        <v>0</v>
      </c>
      <c r="AQ19" s="21">
        <f t="shared" si="9"/>
        <v>0</v>
      </c>
      <c r="AR19" s="21">
        <f t="shared" si="45"/>
        <v>0</v>
      </c>
      <c r="AS19" s="24">
        <f t="shared" si="10"/>
        <v>422258.76</v>
      </c>
      <c r="AT19" s="21">
        <f t="shared" si="46"/>
        <v>389791</v>
      </c>
      <c r="AU19" s="28">
        <f t="shared" si="11"/>
        <v>6.9233199567014314E-3</v>
      </c>
      <c r="AW19" s="128">
        <v>8617.75</v>
      </c>
      <c r="AX19" s="63">
        <v>0</v>
      </c>
      <c r="AY19" s="63">
        <v>854.21</v>
      </c>
      <c r="AZ19" s="63">
        <v>87.67</v>
      </c>
      <c r="BA19" s="63">
        <v>122.7</v>
      </c>
      <c r="BB19" s="129">
        <f t="shared" si="25"/>
        <v>9682.33</v>
      </c>
      <c r="BC19" s="133">
        <f t="shared" si="26"/>
        <v>59.663440556863762</v>
      </c>
      <c r="BD19" s="62">
        <f t="shared" si="27"/>
        <v>0</v>
      </c>
      <c r="BE19" s="62">
        <f t="shared" si="28"/>
        <v>5.9139691402139301</v>
      </c>
      <c r="BF19" s="62">
        <f t="shared" si="29"/>
        <v>0.60696746060401452</v>
      </c>
      <c r="BG19" s="62">
        <f t="shared" si="30"/>
        <v>0.84949135868726566</v>
      </c>
      <c r="BH19" s="134">
        <f t="shared" si="31"/>
        <v>67.033868516368969</v>
      </c>
      <c r="BI19" s="128">
        <v>5649.6332206220723</v>
      </c>
      <c r="BJ19" s="63">
        <v>7922.6497600342127</v>
      </c>
      <c r="BK19" s="63">
        <v>7922.6497600342127</v>
      </c>
      <c r="BL19" s="63">
        <v>7922.64976003421</v>
      </c>
      <c r="BM19" s="129">
        <v>4764.1122669681345</v>
      </c>
      <c r="BN19" s="139">
        <f t="shared" si="47"/>
        <v>337077</v>
      </c>
      <c r="BO19" s="65">
        <f t="shared" si="48"/>
        <v>0</v>
      </c>
      <c r="BP19" s="65">
        <f t="shared" si="49"/>
        <v>46854</v>
      </c>
      <c r="BQ19" s="65">
        <f t="shared" si="50"/>
        <v>4809</v>
      </c>
      <c r="BR19" s="65">
        <f t="shared" si="51"/>
        <v>4047</v>
      </c>
      <c r="BS19" s="140">
        <f t="shared" si="36"/>
        <v>392787</v>
      </c>
    </row>
    <row r="20" spans="1:71" x14ac:dyDescent="0.2">
      <c r="A20" s="66" t="s">
        <v>16</v>
      </c>
      <c r="B20" s="48">
        <v>241797494</v>
      </c>
      <c r="C20" s="68">
        <v>171410.17064042322</v>
      </c>
      <c r="D20" s="68">
        <v>24552.40454338113</v>
      </c>
      <c r="E20" s="68">
        <v>61460.953519734852</v>
      </c>
      <c r="F20" s="47">
        <f t="shared" si="14"/>
        <v>1.3896777503870292E-2</v>
      </c>
      <c r="G20" s="47">
        <f t="shared" si="37"/>
        <v>1.3195842469972971E-2</v>
      </c>
      <c r="H20" s="47">
        <f t="shared" si="15"/>
        <v>1.3344381554270144E-2</v>
      </c>
      <c r="I20" s="69">
        <v>18324</v>
      </c>
      <c r="J20" s="69">
        <v>9496</v>
      </c>
      <c r="K20" s="47">
        <f t="shared" si="16"/>
        <v>2.0073638396256074E-2</v>
      </c>
      <c r="L20" s="47">
        <f t="shared" si="17"/>
        <v>1.9406166403380956E-2</v>
      </c>
      <c r="M20" s="69">
        <v>305936</v>
      </c>
      <c r="N20" s="69">
        <v>16767307</v>
      </c>
      <c r="O20" s="69">
        <v>0</v>
      </c>
      <c r="P20" s="69">
        <v>240439794</v>
      </c>
      <c r="Q20" s="69">
        <v>152928982</v>
      </c>
      <c r="R20" s="69">
        <v>0</v>
      </c>
      <c r="S20" s="69">
        <v>0</v>
      </c>
      <c r="T20" s="16">
        <f t="shared" si="0"/>
        <v>17073243</v>
      </c>
      <c r="U20" s="47">
        <f t="shared" si="18"/>
        <v>1.3583444757995925E-2</v>
      </c>
      <c r="V20" s="47">
        <f t="shared" si="1"/>
        <v>2.5185943485423915E-2</v>
      </c>
      <c r="W20" s="17">
        <f t="shared" si="19"/>
        <v>-1.160249872742799E-2</v>
      </c>
      <c r="X20" s="17">
        <f t="shared" si="20"/>
        <v>0</v>
      </c>
      <c r="Y20" s="21">
        <f t="shared" si="38"/>
        <v>1228576.468589189</v>
      </c>
      <c r="Z20" s="22">
        <f t="shared" si="39"/>
        <v>0</v>
      </c>
      <c r="AA20" s="23">
        <f t="shared" si="21"/>
        <v>1228576.468589189</v>
      </c>
      <c r="AB20" s="23">
        <f t="shared" si="22"/>
        <v>8536621.5</v>
      </c>
      <c r="AC20" s="22">
        <f t="shared" si="40"/>
        <v>614288.2342945945</v>
      </c>
      <c r="AD20" s="22">
        <f t="shared" si="41"/>
        <v>9150909.7342945952</v>
      </c>
      <c r="AE20" s="17">
        <f t="shared" si="2"/>
        <v>6.6747199287511827E-4</v>
      </c>
      <c r="AF20" s="22">
        <f t="shared" si="42"/>
        <v>638055.73324849387</v>
      </c>
      <c r="AG20" s="22">
        <f t="shared" si="23"/>
        <v>9788965.4675430898</v>
      </c>
      <c r="AH20" s="22">
        <f t="shared" si="3"/>
        <v>0</v>
      </c>
      <c r="AI20" s="24">
        <f t="shared" si="4"/>
        <v>9788965.4675430898</v>
      </c>
      <c r="AJ20" s="15">
        <f t="shared" si="5"/>
        <v>1357700</v>
      </c>
      <c r="AK20" s="15">
        <f t="shared" si="24"/>
        <v>1357700</v>
      </c>
      <c r="AL20" s="55">
        <f t="shared" si="6"/>
        <v>1529289.82</v>
      </c>
      <c r="AM20" s="55">
        <f t="shared" si="7"/>
        <v>1146967.365</v>
      </c>
      <c r="AN20" s="21">
        <f t="shared" si="43"/>
        <v>1146967.365</v>
      </c>
      <c r="AO20" s="21">
        <f t="shared" si="44"/>
        <v>8641998.1025430895</v>
      </c>
      <c r="AP20" s="51">
        <f t="shared" si="8"/>
        <v>0</v>
      </c>
      <c r="AQ20" s="21">
        <f t="shared" si="9"/>
        <v>8641998.1025430895</v>
      </c>
      <c r="AR20" s="21">
        <f t="shared" si="45"/>
        <v>3659726.9670507079</v>
      </c>
      <c r="AS20" s="24">
        <f t="shared" si="10"/>
        <v>4806694.3320507081</v>
      </c>
      <c r="AT20" s="21">
        <f t="shared" si="46"/>
        <v>4437102</v>
      </c>
      <c r="AU20" s="28">
        <f t="shared" si="11"/>
        <v>2.9014134155421239E-2</v>
      </c>
      <c r="AW20" s="128">
        <v>22602.870000000003</v>
      </c>
      <c r="AX20" s="63">
        <v>0</v>
      </c>
      <c r="AY20" s="63">
        <v>1183.33</v>
      </c>
      <c r="AZ20" s="63">
        <v>577.71</v>
      </c>
      <c r="BA20" s="63">
        <v>118.23000000000002</v>
      </c>
      <c r="BB20" s="129">
        <f t="shared" si="25"/>
        <v>24482.140000000003</v>
      </c>
      <c r="BC20" s="133">
        <f t="shared" si="26"/>
        <v>655.80270247754618</v>
      </c>
      <c r="BD20" s="62">
        <f t="shared" si="27"/>
        <v>0</v>
      </c>
      <c r="BE20" s="62">
        <f t="shared" si="28"/>
        <v>34.333295370134614</v>
      </c>
      <c r="BF20" s="62">
        <f t="shared" si="29"/>
        <v>16.761755442928404</v>
      </c>
      <c r="BG20" s="62">
        <f t="shared" si="30"/>
        <v>3.4303410811954538</v>
      </c>
      <c r="BH20" s="134">
        <f t="shared" si="31"/>
        <v>710.3280943718047</v>
      </c>
      <c r="BI20" s="128">
        <v>5649.6332206220723</v>
      </c>
      <c r="BJ20" s="63">
        <v>7922.6497600342127</v>
      </c>
      <c r="BK20" s="63">
        <v>7922.6497600342127</v>
      </c>
      <c r="BL20" s="63">
        <v>7922.64976003421</v>
      </c>
      <c r="BM20" s="129">
        <v>4764.1122669681345</v>
      </c>
      <c r="BN20" s="139">
        <f t="shared" si="47"/>
        <v>3705045</v>
      </c>
      <c r="BO20" s="65">
        <f t="shared" si="48"/>
        <v>0</v>
      </c>
      <c r="BP20" s="65">
        <f t="shared" si="49"/>
        <v>272011</v>
      </c>
      <c r="BQ20" s="65">
        <f t="shared" si="50"/>
        <v>132798</v>
      </c>
      <c r="BR20" s="65">
        <f t="shared" si="51"/>
        <v>16343</v>
      </c>
      <c r="BS20" s="140">
        <f t="shared" si="36"/>
        <v>4126197</v>
      </c>
    </row>
    <row r="21" spans="1:71" x14ac:dyDescent="0.2">
      <c r="A21" s="66" t="s">
        <v>17</v>
      </c>
      <c r="B21" s="48">
        <v>45762077</v>
      </c>
      <c r="C21" s="68">
        <v>136367.57911291064</v>
      </c>
      <c r="D21" s="68">
        <v>16388.401242256015</v>
      </c>
      <c r="E21" s="68">
        <v>45971.487634903337</v>
      </c>
      <c r="F21" s="47">
        <f t="shared" si="14"/>
        <v>1.1055761152288587E-2</v>
      </c>
      <c r="G21" s="47">
        <f t="shared" si="37"/>
        <v>8.8080481382349606E-3</v>
      </c>
      <c r="H21" s="47">
        <f t="shared" si="15"/>
        <v>9.9813139316262383E-3</v>
      </c>
      <c r="I21" s="69">
        <v>3167</v>
      </c>
      <c r="J21" s="69">
        <v>1942</v>
      </c>
      <c r="K21" s="47">
        <f t="shared" si="16"/>
        <v>3.4693960271197878E-3</v>
      </c>
      <c r="L21" s="47">
        <f t="shared" si="17"/>
        <v>3.9686999952996856E-3</v>
      </c>
      <c r="M21" s="69">
        <v>0</v>
      </c>
      <c r="N21" s="69">
        <v>0</v>
      </c>
      <c r="O21" s="69">
        <v>0</v>
      </c>
      <c r="P21" s="69">
        <v>46759731</v>
      </c>
      <c r="Q21" s="69">
        <v>32168719</v>
      </c>
      <c r="R21" s="69">
        <v>0</v>
      </c>
      <c r="S21" s="69">
        <v>0</v>
      </c>
      <c r="T21" s="16">
        <f t="shared" si="0"/>
        <v>0</v>
      </c>
      <c r="U21" s="47">
        <f t="shared" si="18"/>
        <v>1.0225221093609594E-2</v>
      </c>
      <c r="V21" s="47">
        <f t="shared" si="1"/>
        <v>5.2978809388300411E-3</v>
      </c>
      <c r="W21" s="17">
        <f t="shared" si="19"/>
        <v>4.9273401547795526E-3</v>
      </c>
      <c r="X21" s="17">
        <f t="shared" si="20"/>
        <v>4.9273401547795526E-3</v>
      </c>
      <c r="Y21" s="21">
        <f t="shared" si="38"/>
        <v>258431.92487907849</v>
      </c>
      <c r="Z21" s="22">
        <f t="shared" si="39"/>
        <v>1282322.916998113</v>
      </c>
      <c r="AA21" s="23">
        <f t="shared" si="21"/>
        <v>1540754.8418771916</v>
      </c>
      <c r="AB21" s="23">
        <f t="shared" si="22"/>
        <v>0</v>
      </c>
      <c r="AC21" s="22">
        <f t="shared" si="40"/>
        <v>770377.42093859578</v>
      </c>
      <c r="AD21" s="22">
        <f t="shared" si="41"/>
        <v>770377.42093859578</v>
      </c>
      <c r="AE21" s="17">
        <f t="shared" si="2"/>
        <v>0</v>
      </c>
      <c r="AF21" s="22">
        <f t="shared" si="42"/>
        <v>0</v>
      </c>
      <c r="AG21" s="22">
        <f t="shared" si="23"/>
        <v>770377.42093859578</v>
      </c>
      <c r="AH21" s="22">
        <f t="shared" si="3"/>
        <v>0</v>
      </c>
      <c r="AI21" s="24">
        <f t="shared" si="4"/>
        <v>770377.42093859578</v>
      </c>
      <c r="AJ21" s="15">
        <f t="shared" si="5"/>
        <v>-997654</v>
      </c>
      <c r="AK21" s="15">
        <f t="shared" si="24"/>
        <v>0</v>
      </c>
      <c r="AL21" s="55">
        <f t="shared" si="6"/>
        <v>160843.595</v>
      </c>
      <c r="AM21" s="55">
        <f t="shared" si="7"/>
        <v>120632.69624999999</v>
      </c>
      <c r="AN21" s="21">
        <f t="shared" si="43"/>
        <v>120632.69624999999</v>
      </c>
      <c r="AO21" s="21">
        <f t="shared" si="44"/>
        <v>649744.72468859574</v>
      </c>
      <c r="AP21" s="51">
        <f t="shared" si="8"/>
        <v>0</v>
      </c>
      <c r="AQ21" s="21">
        <f t="shared" si="9"/>
        <v>649744.72468859574</v>
      </c>
      <c r="AR21" s="21">
        <f t="shared" si="45"/>
        <v>275154.91931687045</v>
      </c>
      <c r="AS21" s="24">
        <f t="shared" si="10"/>
        <v>395787.61556687043</v>
      </c>
      <c r="AT21" s="21">
        <f t="shared" si="46"/>
        <v>365355</v>
      </c>
      <c r="AU21" s="28">
        <f t="shared" si="11"/>
        <v>1.135746188712084E-2</v>
      </c>
      <c r="AW21" s="128">
        <v>3068.2200000000003</v>
      </c>
      <c r="AX21" s="63">
        <v>0</v>
      </c>
      <c r="AY21" s="63">
        <v>999.74</v>
      </c>
      <c r="AZ21" s="63">
        <v>32.17</v>
      </c>
      <c r="BA21" s="63">
        <v>15.659999999999997</v>
      </c>
      <c r="BB21" s="129">
        <f t="shared" si="25"/>
        <v>4115.79</v>
      </c>
      <c r="BC21" s="133">
        <f t="shared" si="26"/>
        <v>34.847191711301903</v>
      </c>
      <c r="BD21" s="62">
        <f t="shared" si="27"/>
        <v>0</v>
      </c>
      <c r="BE21" s="62">
        <f t="shared" si="28"/>
        <v>11.354508947030189</v>
      </c>
      <c r="BF21" s="62">
        <f t="shared" si="29"/>
        <v>0.36536954890867746</v>
      </c>
      <c r="BG21" s="62">
        <f t="shared" si="30"/>
        <v>0.17785785315231231</v>
      </c>
      <c r="BH21" s="134">
        <f t="shared" si="31"/>
        <v>46.744928060393079</v>
      </c>
      <c r="BI21" s="128">
        <v>5649.6332206220723</v>
      </c>
      <c r="BJ21" s="63">
        <v>7922.6497600342127</v>
      </c>
      <c r="BK21" s="63">
        <v>7922.6497600342127</v>
      </c>
      <c r="BL21" s="63">
        <v>7922.64976003421</v>
      </c>
      <c r="BM21" s="129">
        <v>4764.1122669681345</v>
      </c>
      <c r="BN21" s="139">
        <f t="shared" si="47"/>
        <v>196874</v>
      </c>
      <c r="BO21" s="65">
        <f t="shared" si="48"/>
        <v>0</v>
      </c>
      <c r="BP21" s="65">
        <f t="shared" si="49"/>
        <v>89958</v>
      </c>
      <c r="BQ21" s="65">
        <f t="shared" si="50"/>
        <v>2895</v>
      </c>
      <c r="BR21" s="65">
        <f t="shared" si="51"/>
        <v>847</v>
      </c>
      <c r="BS21" s="140">
        <f t="shared" si="36"/>
        <v>290574</v>
      </c>
    </row>
    <row r="22" spans="1:71" x14ac:dyDescent="0.2">
      <c r="A22" s="66" t="s">
        <v>18</v>
      </c>
      <c r="B22" s="48">
        <v>228626624</v>
      </c>
      <c r="C22" s="68">
        <v>311173.82650482596</v>
      </c>
      <c r="D22" s="68">
        <v>52924.7989068104</v>
      </c>
      <c r="E22" s="68">
        <v>96306.977821279666</v>
      </c>
      <c r="F22" s="47">
        <f t="shared" si="14"/>
        <v>2.5227869593787748E-2</v>
      </c>
      <c r="G22" s="47">
        <f t="shared" si="37"/>
        <v>2.844476221851517E-2</v>
      </c>
      <c r="H22" s="47">
        <f t="shared" si="15"/>
        <v>2.0910138629286475E-2</v>
      </c>
      <c r="I22" s="69">
        <v>17709</v>
      </c>
      <c r="J22" s="69">
        <v>10104</v>
      </c>
      <c r="K22" s="47">
        <f t="shared" si="16"/>
        <v>1.9399916085969159E-2</v>
      </c>
      <c r="L22" s="47">
        <f t="shared" si="17"/>
        <v>2.0648684218593217E-2</v>
      </c>
      <c r="M22" s="69">
        <v>0</v>
      </c>
      <c r="N22" s="69">
        <v>0</v>
      </c>
      <c r="O22" s="69">
        <v>0</v>
      </c>
      <c r="P22" s="69">
        <v>229941714</v>
      </c>
      <c r="Q22" s="69">
        <v>139182526</v>
      </c>
      <c r="R22" s="69">
        <v>0</v>
      </c>
      <c r="S22" s="69">
        <v>33495986</v>
      </c>
      <c r="T22" s="16">
        <f t="shared" si="0"/>
        <v>0</v>
      </c>
      <c r="U22" s="47">
        <f t="shared" si="18"/>
        <v>2.4952660008844288E-2</v>
      </c>
      <c r="V22" s="47">
        <f t="shared" si="1"/>
        <v>2.2922033404986275E-2</v>
      </c>
      <c r="W22" s="17">
        <f t="shared" si="19"/>
        <v>2.0306266038580129E-3</v>
      </c>
      <c r="X22" s="17">
        <f t="shared" si="20"/>
        <v>2.0306266038580129E-3</v>
      </c>
      <c r="Y22" s="21">
        <f t="shared" si="38"/>
        <v>1118142.3824713812</v>
      </c>
      <c r="Z22" s="22">
        <f t="shared" si="39"/>
        <v>528463.42005987954</v>
      </c>
      <c r="AA22" s="23">
        <f t="shared" si="21"/>
        <v>1646605.8025312608</v>
      </c>
      <c r="AB22" s="23">
        <f t="shared" si="22"/>
        <v>0</v>
      </c>
      <c r="AC22" s="22">
        <f t="shared" si="40"/>
        <v>823302.90126563038</v>
      </c>
      <c r="AD22" s="22">
        <f t="shared" si="41"/>
        <v>823302.90126563038</v>
      </c>
      <c r="AE22" s="17">
        <f t="shared" si="2"/>
        <v>0</v>
      </c>
      <c r="AF22" s="22">
        <f t="shared" si="42"/>
        <v>0</v>
      </c>
      <c r="AG22" s="22">
        <f t="shared" si="23"/>
        <v>823302.90126563038</v>
      </c>
      <c r="AH22" s="22">
        <f t="shared" si="3"/>
        <v>33495986</v>
      </c>
      <c r="AI22" s="24">
        <f t="shared" si="4"/>
        <v>0</v>
      </c>
      <c r="AJ22" s="15">
        <f t="shared" si="5"/>
        <v>-1315090</v>
      </c>
      <c r="AK22" s="15">
        <f t="shared" si="24"/>
        <v>0</v>
      </c>
      <c r="AL22" s="55">
        <f t="shared" si="6"/>
        <v>695912.63</v>
      </c>
      <c r="AM22" s="55">
        <f t="shared" si="7"/>
        <v>521934.47249999997</v>
      </c>
      <c r="AN22" s="21">
        <f>MIN(AL22,AM22)</f>
        <v>521934.47249999997</v>
      </c>
      <c r="AO22" s="21">
        <f t="shared" si="44"/>
        <v>0</v>
      </c>
      <c r="AP22" s="51">
        <f t="shared" si="8"/>
        <v>0</v>
      </c>
      <c r="AQ22" s="21">
        <f t="shared" si="9"/>
        <v>0</v>
      </c>
      <c r="AR22" s="21">
        <f t="shared" si="45"/>
        <v>0</v>
      </c>
      <c r="AS22" s="24">
        <f t="shared" si="10"/>
        <v>521934.47249999997</v>
      </c>
      <c r="AT22" s="21">
        <f t="shared" si="46"/>
        <v>481802</v>
      </c>
      <c r="AU22" s="28">
        <f t="shared" si="11"/>
        <v>3.461655811592326E-3</v>
      </c>
      <c r="AW22" s="128">
        <v>23788.31</v>
      </c>
      <c r="AX22" s="63">
        <v>0</v>
      </c>
      <c r="AY22" s="63">
        <v>1377.28</v>
      </c>
      <c r="AZ22" s="63">
        <v>131.16</v>
      </c>
      <c r="BA22" s="63">
        <v>43.900000000000006</v>
      </c>
      <c r="BB22" s="129">
        <f t="shared" si="25"/>
        <v>25340.65</v>
      </c>
      <c r="BC22" s="133">
        <f t="shared" si="26"/>
        <v>82.34694155945985</v>
      </c>
      <c r="BD22" s="62">
        <f t="shared" si="27"/>
        <v>0</v>
      </c>
      <c r="BE22" s="62">
        <f t="shared" si="28"/>
        <v>4.7676693161898784</v>
      </c>
      <c r="BF22" s="62">
        <f t="shared" si="29"/>
        <v>0.45403077624844945</v>
      </c>
      <c r="BG22" s="62">
        <f t="shared" si="30"/>
        <v>0.15196669012890313</v>
      </c>
      <c r="BH22" s="134">
        <f t="shared" si="31"/>
        <v>87.720608342027077</v>
      </c>
      <c r="BI22" s="128">
        <v>5649.6332206220723</v>
      </c>
      <c r="BJ22" s="63">
        <v>7922.6497600342127</v>
      </c>
      <c r="BK22" s="63">
        <v>7922.6497600342127</v>
      </c>
      <c r="BL22" s="63">
        <v>7922.64976003421</v>
      </c>
      <c r="BM22" s="129">
        <v>4764.1122669681345</v>
      </c>
      <c r="BN22" s="139">
        <f t="shared" si="47"/>
        <v>465230</v>
      </c>
      <c r="BO22" s="65">
        <f t="shared" si="48"/>
        <v>0</v>
      </c>
      <c r="BP22" s="65">
        <f t="shared" si="49"/>
        <v>37773</v>
      </c>
      <c r="BQ22" s="65">
        <f t="shared" si="50"/>
        <v>3597</v>
      </c>
      <c r="BR22" s="65">
        <f t="shared" si="51"/>
        <v>724</v>
      </c>
      <c r="BS22" s="140">
        <f t="shared" si="36"/>
        <v>507324</v>
      </c>
    </row>
    <row r="23" spans="1:71" x14ac:dyDescent="0.2">
      <c r="A23" s="66" t="s">
        <v>19</v>
      </c>
      <c r="B23" s="48">
        <v>20579899</v>
      </c>
      <c r="C23" s="68">
        <v>23891.085385109654</v>
      </c>
      <c r="D23" s="68">
        <v>2434.0762333359112</v>
      </c>
      <c r="E23" s="68">
        <v>10963.54047334956</v>
      </c>
      <c r="F23" s="47">
        <f t="shared" si="14"/>
        <v>1.9369276436887188E-3</v>
      </c>
      <c r="G23" s="47">
        <f t="shared" si="37"/>
        <v>1.3082094048366731E-3</v>
      </c>
      <c r="H23" s="47">
        <f t="shared" si="15"/>
        <v>2.3804002197115796E-3</v>
      </c>
      <c r="I23" s="69">
        <v>1725</v>
      </c>
      <c r="J23" s="69">
        <v>1109</v>
      </c>
      <c r="K23" s="47">
        <f t="shared" si="16"/>
        <v>1.889708919097453E-3</v>
      </c>
      <c r="L23" s="47">
        <f t="shared" si="17"/>
        <v>2.2663688438657836E-3</v>
      </c>
      <c r="M23" s="69">
        <v>438269</v>
      </c>
      <c r="N23" s="69">
        <v>930938</v>
      </c>
      <c r="O23" s="69">
        <v>590920</v>
      </c>
      <c r="P23" s="69">
        <v>20800104</v>
      </c>
      <c r="Q23" s="69">
        <v>8056035</v>
      </c>
      <c r="R23" s="69">
        <v>0</v>
      </c>
      <c r="S23" s="69">
        <v>0</v>
      </c>
      <c r="T23" s="16">
        <f t="shared" si="0"/>
        <v>1960127</v>
      </c>
      <c r="U23" s="47">
        <f t="shared" si="18"/>
        <v>1.8906162279814227E-3</v>
      </c>
      <c r="V23" s="47">
        <f t="shared" si="1"/>
        <v>1.3267520621212078E-3</v>
      </c>
      <c r="W23" s="17">
        <f t="shared" si="19"/>
        <v>5.6386416586021496E-4</v>
      </c>
      <c r="X23" s="17">
        <f t="shared" si="20"/>
        <v>5.6386416586021496E-4</v>
      </c>
      <c r="Y23" s="21">
        <f t="shared" si="38"/>
        <v>64719.28931777567</v>
      </c>
      <c r="Z23" s="22">
        <f t="shared" si="39"/>
        <v>146743.66275590079</v>
      </c>
      <c r="AA23" s="23">
        <f t="shared" si="21"/>
        <v>211462.95207367645</v>
      </c>
      <c r="AB23" s="23">
        <f t="shared" si="22"/>
        <v>980063.5</v>
      </c>
      <c r="AC23" s="22">
        <f t="shared" si="40"/>
        <v>105731.47603683823</v>
      </c>
      <c r="AD23" s="22">
        <f t="shared" si="41"/>
        <v>1085794.9760368383</v>
      </c>
      <c r="AE23" s="17">
        <f t="shared" si="2"/>
        <v>0</v>
      </c>
      <c r="AF23" s="22">
        <f t="shared" si="42"/>
        <v>0</v>
      </c>
      <c r="AG23" s="22">
        <f t="shared" si="23"/>
        <v>1085794.9760368383</v>
      </c>
      <c r="AH23" s="22">
        <f t="shared" si="3"/>
        <v>0</v>
      </c>
      <c r="AI23" s="24">
        <f t="shared" si="4"/>
        <v>1085794.9760368383</v>
      </c>
      <c r="AJ23" s="15">
        <f t="shared" si="5"/>
        <v>-220205</v>
      </c>
      <c r="AK23" s="15">
        <f t="shared" si="24"/>
        <v>0</v>
      </c>
      <c r="AL23" s="55">
        <f t="shared" si="6"/>
        <v>40280.175000000003</v>
      </c>
      <c r="AM23" s="55">
        <f t="shared" si="7"/>
        <v>30210.131249999999</v>
      </c>
      <c r="AN23" s="21">
        <f t="shared" si="43"/>
        <v>30210.131249999999</v>
      </c>
      <c r="AO23" s="21">
        <f t="shared" si="44"/>
        <v>1055584.8447868382</v>
      </c>
      <c r="AP23" s="51">
        <f t="shared" si="8"/>
        <v>0</v>
      </c>
      <c r="AQ23" s="21">
        <f t="shared" si="9"/>
        <v>1055584.8447868382</v>
      </c>
      <c r="AR23" s="21">
        <f t="shared" si="45"/>
        <v>447020.73254790617</v>
      </c>
      <c r="AS23" s="24">
        <f t="shared" si="10"/>
        <v>477230.86379790615</v>
      </c>
      <c r="AT23" s="21">
        <f t="shared" si="46"/>
        <v>440536</v>
      </c>
      <c r="AU23" s="28">
        <f t="shared" si="11"/>
        <v>5.4683972946989429E-2</v>
      </c>
      <c r="AW23" s="128">
        <v>1276.75</v>
      </c>
      <c r="AX23" s="63">
        <v>0</v>
      </c>
      <c r="AY23" s="63">
        <v>78.680000000000007</v>
      </c>
      <c r="AZ23" s="63">
        <v>28.25</v>
      </c>
      <c r="BA23" s="63">
        <v>63.400000000000006</v>
      </c>
      <c r="BB23" s="129">
        <f t="shared" si="25"/>
        <v>1447.0800000000002</v>
      </c>
      <c r="BC23" s="133">
        <f t="shared" si="26"/>
        <v>69.817762460068749</v>
      </c>
      <c r="BD23" s="62">
        <f t="shared" si="27"/>
        <v>0</v>
      </c>
      <c r="BE23" s="62">
        <f t="shared" si="28"/>
        <v>4.3025349914691287</v>
      </c>
      <c r="BF23" s="62">
        <f t="shared" si="29"/>
        <v>1.5448222357524513</v>
      </c>
      <c r="BG23" s="62">
        <f t="shared" si="30"/>
        <v>3.4669638848391302</v>
      </c>
      <c r="BH23" s="134">
        <f t="shared" si="31"/>
        <v>79.13208357212946</v>
      </c>
      <c r="BI23" s="128">
        <v>5649.6332206220723</v>
      </c>
      <c r="BJ23" s="63">
        <v>7922.6497600342127</v>
      </c>
      <c r="BK23" s="63">
        <v>7922.6497600342127</v>
      </c>
      <c r="BL23" s="63">
        <v>7922.64976003421</v>
      </c>
      <c r="BM23" s="129">
        <v>4764.1122669681345</v>
      </c>
      <c r="BN23" s="139">
        <f t="shared" si="47"/>
        <v>394445</v>
      </c>
      <c r="BO23" s="65">
        <f t="shared" si="48"/>
        <v>0</v>
      </c>
      <c r="BP23" s="65">
        <f t="shared" si="49"/>
        <v>34087</v>
      </c>
      <c r="BQ23" s="65">
        <f t="shared" si="50"/>
        <v>12239</v>
      </c>
      <c r="BR23" s="65">
        <f t="shared" si="51"/>
        <v>16517</v>
      </c>
      <c r="BS23" s="140">
        <f t="shared" si="36"/>
        <v>457288</v>
      </c>
    </row>
    <row r="24" spans="1:71" x14ac:dyDescent="0.2">
      <c r="A24" s="66" t="s">
        <v>20</v>
      </c>
      <c r="B24" s="48">
        <v>92640423</v>
      </c>
      <c r="C24" s="68">
        <v>162750.36020179346</v>
      </c>
      <c r="D24" s="68">
        <v>18957.297582753916</v>
      </c>
      <c r="E24" s="68">
        <v>54379.075953792271</v>
      </c>
      <c r="F24" s="47">
        <f t="shared" si="14"/>
        <v>1.3194698633977662E-2</v>
      </c>
      <c r="G24" s="47">
        <f t="shared" si="37"/>
        <v>1.0188717447874484E-2</v>
      </c>
      <c r="H24" s="47">
        <f t="shared" si="15"/>
        <v>1.1806766679320001E-2</v>
      </c>
      <c r="I24" s="69">
        <v>11064</v>
      </c>
      <c r="J24" s="69">
        <v>5965</v>
      </c>
      <c r="K24" s="47">
        <f t="shared" si="16"/>
        <v>1.212042868457636E-2</v>
      </c>
      <c r="L24" s="47">
        <f t="shared" si="17"/>
        <v>1.219016244694265E-2</v>
      </c>
      <c r="M24" s="69">
        <v>271143</v>
      </c>
      <c r="N24" s="69">
        <v>7148436</v>
      </c>
      <c r="O24" s="69">
        <v>0</v>
      </c>
      <c r="P24" s="69">
        <v>94453893</v>
      </c>
      <c r="Q24" s="69">
        <v>55860008</v>
      </c>
      <c r="R24" s="69">
        <v>0</v>
      </c>
      <c r="S24" s="69">
        <v>0</v>
      </c>
      <c r="T24" s="16">
        <f t="shared" si="0"/>
        <v>7419579</v>
      </c>
      <c r="U24" s="47">
        <f t="shared" si="18"/>
        <v>1.2096220348787452E-2</v>
      </c>
      <c r="V24" s="47">
        <f t="shared" si="1"/>
        <v>9.1996100816477532E-3</v>
      </c>
      <c r="W24" s="17">
        <f t="shared" si="19"/>
        <v>2.8966102671396984E-3</v>
      </c>
      <c r="X24" s="17">
        <f t="shared" si="20"/>
        <v>2.8966102671396984E-3</v>
      </c>
      <c r="Y24" s="21">
        <f t="shared" si="38"/>
        <v>448759.22448763734</v>
      </c>
      <c r="Z24" s="22">
        <f t="shared" si="39"/>
        <v>753832.61769786268</v>
      </c>
      <c r="AA24" s="23">
        <f t="shared" si="21"/>
        <v>1202591.8421855001</v>
      </c>
      <c r="AB24" s="23">
        <f t="shared" si="22"/>
        <v>3709789.5</v>
      </c>
      <c r="AC24" s="22">
        <f t="shared" si="40"/>
        <v>601295.92109275004</v>
      </c>
      <c r="AD24" s="22">
        <f t="shared" si="41"/>
        <v>4311085.4210927505</v>
      </c>
      <c r="AE24" s="17">
        <f t="shared" si="2"/>
        <v>0</v>
      </c>
      <c r="AF24" s="22">
        <f t="shared" si="42"/>
        <v>0</v>
      </c>
      <c r="AG24" s="22">
        <f t="shared" si="23"/>
        <v>4311085.4210927505</v>
      </c>
      <c r="AH24" s="22">
        <f t="shared" si="3"/>
        <v>0</v>
      </c>
      <c r="AI24" s="24">
        <f t="shared" si="4"/>
        <v>4311085.4210927505</v>
      </c>
      <c r="AJ24" s="15">
        <f t="shared" si="5"/>
        <v>-1813470</v>
      </c>
      <c r="AK24" s="15">
        <f t="shared" si="24"/>
        <v>0</v>
      </c>
      <c r="AL24" s="55">
        <f t="shared" si="6"/>
        <v>279300.03999999998</v>
      </c>
      <c r="AM24" s="55">
        <f t="shared" si="7"/>
        <v>209475.03</v>
      </c>
      <c r="AN24" s="21">
        <f t="shared" si="43"/>
        <v>209475.03</v>
      </c>
      <c r="AO24" s="21">
        <f t="shared" si="44"/>
        <v>4101610.3910927507</v>
      </c>
      <c r="AP24" s="51">
        <f t="shared" si="8"/>
        <v>0</v>
      </c>
      <c r="AQ24" s="21">
        <f t="shared" si="9"/>
        <v>4101610.3910927507</v>
      </c>
      <c r="AR24" s="21">
        <f t="shared" si="45"/>
        <v>1736956.4281899466</v>
      </c>
      <c r="AS24" s="24">
        <f t="shared" si="10"/>
        <v>1946431.4581899466</v>
      </c>
      <c r="AT24" s="21">
        <f t="shared" si="46"/>
        <v>1796768</v>
      </c>
      <c r="AU24" s="28">
        <f t="shared" si="11"/>
        <v>3.2165552142420027E-2</v>
      </c>
      <c r="AW24" s="128">
        <v>9012.3996248955827</v>
      </c>
      <c r="AX24" s="63">
        <v>0</v>
      </c>
      <c r="AY24" s="63">
        <v>916.47</v>
      </c>
      <c r="AZ24" s="63">
        <v>465.12</v>
      </c>
      <c r="BA24" s="63">
        <v>175.07000000000005</v>
      </c>
      <c r="BB24" s="129">
        <f t="shared" si="25"/>
        <v>10569.059624895583</v>
      </c>
      <c r="BC24" s="133">
        <f t="shared" si="26"/>
        <v>289.88881006290558</v>
      </c>
      <c r="BD24" s="62">
        <f t="shared" si="27"/>
        <v>0</v>
      </c>
      <c r="BE24" s="62">
        <f t="shared" si="28"/>
        <v>29.478763571963682</v>
      </c>
      <c r="BF24" s="62">
        <f t="shared" si="29"/>
        <v>14.960841612482403</v>
      </c>
      <c r="BG24" s="62">
        <f t="shared" si="30"/>
        <v>5.6312232135734757</v>
      </c>
      <c r="BH24" s="134">
        <f t="shared" si="31"/>
        <v>339.95963846092513</v>
      </c>
      <c r="BI24" s="128">
        <v>5649.6332206220723</v>
      </c>
      <c r="BJ24" s="63">
        <v>7922.6497600342127</v>
      </c>
      <c r="BK24" s="63">
        <v>7922.6497600342127</v>
      </c>
      <c r="BL24" s="63">
        <v>7922.64976003421</v>
      </c>
      <c r="BM24" s="129">
        <v>4764.1122669681345</v>
      </c>
      <c r="BN24" s="139">
        <f t="shared" si="47"/>
        <v>1637765</v>
      </c>
      <c r="BO24" s="65">
        <f t="shared" si="48"/>
        <v>0</v>
      </c>
      <c r="BP24" s="65">
        <f t="shared" si="49"/>
        <v>233550</v>
      </c>
      <c r="BQ24" s="65">
        <f t="shared" si="50"/>
        <v>118530</v>
      </c>
      <c r="BR24" s="65">
        <f t="shared" si="51"/>
        <v>26828</v>
      </c>
      <c r="BS24" s="140">
        <f t="shared" si="36"/>
        <v>2016673</v>
      </c>
    </row>
    <row r="25" spans="1:71" x14ac:dyDescent="0.2">
      <c r="A25" s="66" t="s">
        <v>21</v>
      </c>
      <c r="B25" s="48">
        <v>151739822</v>
      </c>
      <c r="C25" s="68">
        <v>152146.14099604028</v>
      </c>
      <c r="D25" s="68">
        <v>25404.94955079514</v>
      </c>
      <c r="E25" s="68">
        <v>56334.513581975269</v>
      </c>
      <c r="F25" s="47">
        <f t="shared" si="14"/>
        <v>1.2334980249974913E-2</v>
      </c>
      <c r="G25" s="47">
        <f t="shared" si="37"/>
        <v>1.3654048084682509E-2</v>
      </c>
      <c r="H25" s="47">
        <f t="shared" si="15"/>
        <v>1.2231330639390555E-2</v>
      </c>
      <c r="I25" s="69">
        <v>15779</v>
      </c>
      <c r="J25" s="69">
        <v>8695</v>
      </c>
      <c r="K25" s="47">
        <f t="shared" si="16"/>
        <v>1.7285633063442732E-2</v>
      </c>
      <c r="L25" s="47">
        <f t="shared" si="17"/>
        <v>1.7769230926431911E-2</v>
      </c>
      <c r="M25" s="69">
        <v>0</v>
      </c>
      <c r="N25" s="69">
        <v>11213570</v>
      </c>
      <c r="O25" s="69">
        <v>0</v>
      </c>
      <c r="P25" s="69">
        <v>152584605</v>
      </c>
      <c r="Q25" s="69">
        <v>98461828</v>
      </c>
      <c r="R25" s="69">
        <v>0</v>
      </c>
      <c r="S25" s="69">
        <v>824717</v>
      </c>
      <c r="T25" s="16">
        <f t="shared" si="0"/>
        <v>11213570</v>
      </c>
      <c r="U25" s="47">
        <f t="shared" si="18"/>
        <v>1.2638834806005722E-2</v>
      </c>
      <c r="V25" s="47">
        <f t="shared" si="1"/>
        <v>1.6215723161483741E-2</v>
      </c>
      <c r="W25" s="17">
        <f t="shared" si="19"/>
        <v>-3.5768883554780188E-3</v>
      </c>
      <c r="X25" s="17">
        <f t="shared" si="20"/>
        <v>0</v>
      </c>
      <c r="Y25" s="21">
        <f t="shared" si="38"/>
        <v>791006.93245362828</v>
      </c>
      <c r="Z25" s="22">
        <f t="shared" si="39"/>
        <v>0</v>
      </c>
      <c r="AA25" s="23">
        <f t="shared" si="21"/>
        <v>791006.93245362828</v>
      </c>
      <c r="AB25" s="23">
        <f t="shared" si="22"/>
        <v>5606785</v>
      </c>
      <c r="AC25" s="22">
        <f t="shared" si="40"/>
        <v>395503.46622681414</v>
      </c>
      <c r="AD25" s="22">
        <f t="shared" si="41"/>
        <v>6002288.4662268143</v>
      </c>
      <c r="AE25" s="17">
        <f t="shared" si="2"/>
        <v>0</v>
      </c>
      <c r="AF25" s="22">
        <f t="shared" si="42"/>
        <v>0</v>
      </c>
      <c r="AG25" s="22">
        <f t="shared" si="23"/>
        <v>6002288.4662268143</v>
      </c>
      <c r="AH25" s="22">
        <f t="shared" si="3"/>
        <v>824717</v>
      </c>
      <c r="AI25" s="24">
        <f t="shared" si="4"/>
        <v>5177571.4662268143</v>
      </c>
      <c r="AJ25" s="15">
        <f t="shared" si="5"/>
        <v>-844783</v>
      </c>
      <c r="AK25" s="15">
        <f t="shared" si="24"/>
        <v>0</v>
      </c>
      <c r="AL25" s="55">
        <f t="shared" si="6"/>
        <v>492309.14</v>
      </c>
      <c r="AM25" s="55">
        <f t="shared" si="7"/>
        <v>369231.85499999998</v>
      </c>
      <c r="AN25" s="21">
        <f>MIN(AL25,AM25)</f>
        <v>369231.85499999998</v>
      </c>
      <c r="AO25" s="21">
        <f t="shared" si="44"/>
        <v>4808339.6112268139</v>
      </c>
      <c r="AP25" s="51">
        <f t="shared" si="8"/>
        <v>0</v>
      </c>
      <c r="AQ25" s="21">
        <f t="shared" si="9"/>
        <v>4808339.6112268139</v>
      </c>
      <c r="AR25" s="21">
        <f t="shared" si="45"/>
        <v>2036243.231384943</v>
      </c>
      <c r="AS25" s="24">
        <f t="shared" si="10"/>
        <v>2405475.0863849428</v>
      </c>
      <c r="AT25" s="21">
        <f t="shared" si="46"/>
        <v>2220515</v>
      </c>
      <c r="AU25" s="28">
        <f t="shared" si="11"/>
        <v>2.2552039151659868E-2</v>
      </c>
      <c r="AW25" s="128">
        <v>16533.18</v>
      </c>
      <c r="AX25" s="63">
        <v>0</v>
      </c>
      <c r="AY25" s="63">
        <v>591.16</v>
      </c>
      <c r="AZ25" s="63">
        <v>203.17</v>
      </c>
      <c r="BA25" s="63">
        <v>31.29000000000002</v>
      </c>
      <c r="BB25" s="129">
        <f t="shared" si="25"/>
        <v>17358.8</v>
      </c>
      <c r="BC25" s="133">
        <f t="shared" si="26"/>
        <v>372.85692266143991</v>
      </c>
      <c r="BD25" s="62">
        <f t="shared" si="27"/>
        <v>0</v>
      </c>
      <c r="BE25" s="62">
        <f t="shared" si="28"/>
        <v>13.331863464895246</v>
      </c>
      <c r="BF25" s="62">
        <f t="shared" si="29"/>
        <v>4.5818977944427353</v>
      </c>
      <c r="BG25" s="62">
        <f t="shared" si="30"/>
        <v>0.70565330505543777</v>
      </c>
      <c r="BH25" s="134">
        <f t="shared" si="31"/>
        <v>391.47633722583333</v>
      </c>
      <c r="BI25" s="128">
        <v>5649.6332206220723</v>
      </c>
      <c r="BJ25" s="63">
        <v>7922.6497600342127</v>
      </c>
      <c r="BK25" s="63">
        <v>7922.6497600342127</v>
      </c>
      <c r="BL25" s="63">
        <v>7922.64976003421</v>
      </c>
      <c r="BM25" s="129">
        <v>4764.1122669681345</v>
      </c>
      <c r="BN25" s="139">
        <f t="shared" si="47"/>
        <v>2106505</v>
      </c>
      <c r="BO25" s="65">
        <f t="shared" si="48"/>
        <v>0</v>
      </c>
      <c r="BP25" s="65">
        <f t="shared" si="49"/>
        <v>105624</v>
      </c>
      <c r="BQ25" s="65">
        <f t="shared" si="50"/>
        <v>36301</v>
      </c>
      <c r="BR25" s="65">
        <f t="shared" si="51"/>
        <v>3362</v>
      </c>
      <c r="BS25" s="140">
        <f t="shared" si="36"/>
        <v>2251792</v>
      </c>
    </row>
    <row r="26" spans="1:71" x14ac:dyDescent="0.2">
      <c r="A26" s="66" t="s">
        <v>22</v>
      </c>
      <c r="B26" s="48">
        <v>21918473</v>
      </c>
      <c r="C26" s="68">
        <v>5409.1462672200514</v>
      </c>
      <c r="D26" s="68">
        <v>1100.0436630084737</v>
      </c>
      <c r="E26" s="68">
        <v>2035.8277297252455</v>
      </c>
      <c r="F26" s="47">
        <f t="shared" si="14"/>
        <v>4.3853700092939813E-4</v>
      </c>
      <c r="G26" s="47">
        <f t="shared" si="37"/>
        <v>5.9122530591673131E-4</v>
      </c>
      <c r="H26" s="47">
        <f t="shared" si="15"/>
        <v>4.420182318761792E-4</v>
      </c>
      <c r="I26" s="69">
        <v>764</v>
      </c>
      <c r="J26" s="69">
        <v>383</v>
      </c>
      <c r="K26" s="47">
        <f t="shared" si="16"/>
        <v>8.3694934155968356E-4</v>
      </c>
      <c r="L26" s="47">
        <f t="shared" si="17"/>
        <v>7.8270447899061774E-4</v>
      </c>
      <c r="M26" s="69">
        <v>268424</v>
      </c>
      <c r="N26" s="69">
        <v>0</v>
      </c>
      <c r="O26" s="69">
        <v>148082</v>
      </c>
      <c r="P26" s="69">
        <v>22818668</v>
      </c>
      <c r="Q26" s="69">
        <v>9816065</v>
      </c>
      <c r="R26" s="69">
        <v>0</v>
      </c>
      <c r="S26" s="69">
        <v>0</v>
      </c>
      <c r="T26" s="16">
        <f t="shared" si="0"/>
        <v>416506</v>
      </c>
      <c r="U26" s="47">
        <f t="shared" si="18"/>
        <v>4.7757938491292668E-4</v>
      </c>
      <c r="V26" s="47">
        <f t="shared" si="1"/>
        <v>1.6166122019909065E-3</v>
      </c>
      <c r="W26" s="17">
        <f t="shared" si="19"/>
        <v>-1.1390328170779798E-3</v>
      </c>
      <c r="X26" s="17">
        <f t="shared" si="20"/>
        <v>0</v>
      </c>
      <c r="Y26" s="21">
        <f t="shared" si="38"/>
        <v>78858.737666493704</v>
      </c>
      <c r="Z26" s="22">
        <f t="shared" si="39"/>
        <v>0</v>
      </c>
      <c r="AA26" s="23">
        <f t="shared" si="21"/>
        <v>78858.737666493704</v>
      </c>
      <c r="AB26" s="23">
        <f t="shared" si="22"/>
        <v>208253</v>
      </c>
      <c r="AC26" s="22">
        <f t="shared" si="40"/>
        <v>39429.368833246852</v>
      </c>
      <c r="AD26" s="22">
        <f t="shared" si="41"/>
        <v>247682.36883324684</v>
      </c>
      <c r="AE26" s="17">
        <f t="shared" si="2"/>
        <v>5.424486256906582E-5</v>
      </c>
      <c r="AF26" s="22">
        <f t="shared" si="42"/>
        <v>51854.228987769253</v>
      </c>
      <c r="AG26" s="22">
        <f t="shared" si="23"/>
        <v>299536.5978210161</v>
      </c>
      <c r="AH26" s="22">
        <f t="shared" si="3"/>
        <v>0</v>
      </c>
      <c r="AI26" s="24">
        <f t="shared" si="4"/>
        <v>299536.5978210161</v>
      </c>
      <c r="AJ26" s="15">
        <f t="shared" si="5"/>
        <v>-900195</v>
      </c>
      <c r="AK26" s="15">
        <f t="shared" si="24"/>
        <v>0</v>
      </c>
      <c r="AL26" s="55">
        <f t="shared" si="6"/>
        <v>49080.325000000004</v>
      </c>
      <c r="AM26" s="55">
        <f t="shared" si="7"/>
        <v>36810.243750000001</v>
      </c>
      <c r="AN26" s="21">
        <f t="shared" si="43"/>
        <v>36810.243750000001</v>
      </c>
      <c r="AO26" s="21">
        <f t="shared" si="44"/>
        <v>262726.35407101607</v>
      </c>
      <c r="AP26" s="51">
        <f t="shared" si="8"/>
        <v>0</v>
      </c>
      <c r="AQ26" s="21">
        <f t="shared" si="9"/>
        <v>262726.35407101607</v>
      </c>
      <c r="AR26" s="21">
        <f t="shared" si="45"/>
        <v>111259.77019893889</v>
      </c>
      <c r="AS26" s="24">
        <f t="shared" si="10"/>
        <v>148070.0139489389</v>
      </c>
      <c r="AT26" s="21">
        <f t="shared" si="46"/>
        <v>136685</v>
      </c>
      <c r="AU26" s="28">
        <f t="shared" si="11"/>
        <v>1.3924622544777363E-2</v>
      </c>
      <c r="AW26" s="128">
        <v>1424.380461253347</v>
      </c>
      <c r="AX26" s="63">
        <v>283.36</v>
      </c>
      <c r="AY26" s="63">
        <v>42.91</v>
      </c>
      <c r="AZ26" s="63">
        <v>0</v>
      </c>
      <c r="BA26" s="63">
        <v>20.14</v>
      </c>
      <c r="BB26" s="129">
        <f t="shared" si="25"/>
        <v>1770.7904612533471</v>
      </c>
      <c r="BC26" s="133">
        <f t="shared" si="26"/>
        <v>19.833960283108734</v>
      </c>
      <c r="BD26" s="62">
        <f t="shared" si="27"/>
        <v>3.9456810442881136</v>
      </c>
      <c r="BE26" s="62">
        <f t="shared" si="28"/>
        <v>0.59750555339639666</v>
      </c>
      <c r="BF26" s="62">
        <f t="shared" si="29"/>
        <v>0</v>
      </c>
      <c r="BG26" s="62">
        <f t="shared" si="30"/>
        <v>0.28044189805181613</v>
      </c>
      <c r="BH26" s="134">
        <f t="shared" si="31"/>
        <v>24.65758877884506</v>
      </c>
      <c r="BI26" s="128">
        <v>5649.6332206220723</v>
      </c>
      <c r="BJ26" s="63">
        <v>7922.6497600342127</v>
      </c>
      <c r="BK26" s="63">
        <v>7922.6497600342127</v>
      </c>
      <c r="BL26" s="63">
        <v>7922.64976003421</v>
      </c>
      <c r="BM26" s="129">
        <v>4764.1122669681345</v>
      </c>
      <c r="BN26" s="139">
        <f t="shared" si="47"/>
        <v>112055</v>
      </c>
      <c r="BO26" s="65">
        <f t="shared" si="48"/>
        <v>31260</v>
      </c>
      <c r="BP26" s="65">
        <f t="shared" si="49"/>
        <v>4734</v>
      </c>
      <c r="BQ26" s="65">
        <f t="shared" si="50"/>
        <v>0</v>
      </c>
      <c r="BR26" s="65">
        <f t="shared" si="51"/>
        <v>1336</v>
      </c>
      <c r="BS26" s="140">
        <f t="shared" si="36"/>
        <v>149385</v>
      </c>
    </row>
    <row r="27" spans="1:71" x14ac:dyDescent="0.2">
      <c r="A27" s="66" t="s">
        <v>23</v>
      </c>
      <c r="B27" s="48">
        <v>190078618</v>
      </c>
      <c r="C27" s="68">
        <v>46283.188614761028</v>
      </c>
      <c r="D27" s="68">
        <v>15194.486418301867</v>
      </c>
      <c r="E27" s="68">
        <v>22630.366541368199</v>
      </c>
      <c r="F27" s="47">
        <f t="shared" si="14"/>
        <v>3.7523279508206468E-3</v>
      </c>
      <c r="G27" s="47">
        <f t="shared" si="37"/>
        <v>8.166371193248664E-3</v>
      </c>
      <c r="H27" s="47">
        <f t="shared" si="15"/>
        <v>4.9134975711699449E-3</v>
      </c>
      <c r="I27" s="69">
        <v>14577</v>
      </c>
      <c r="J27" s="69">
        <v>5724</v>
      </c>
      <c r="K27" s="47">
        <f t="shared" si="16"/>
        <v>1.5968861978947001E-2</v>
      </c>
      <c r="L27" s="47">
        <f t="shared" si="17"/>
        <v>1.169765127347858E-2</v>
      </c>
      <c r="M27" s="69">
        <v>0</v>
      </c>
      <c r="N27" s="69">
        <v>6022107</v>
      </c>
      <c r="O27" s="69">
        <v>0</v>
      </c>
      <c r="P27" s="69">
        <v>192112459</v>
      </c>
      <c r="Q27" s="69">
        <v>118401187</v>
      </c>
      <c r="R27" s="69">
        <v>-3594188</v>
      </c>
      <c r="S27" s="69">
        <v>1031577</v>
      </c>
      <c r="T27" s="16">
        <f t="shared" si="0"/>
        <v>6022107</v>
      </c>
      <c r="U27" s="47">
        <f t="shared" si="18"/>
        <v>5.1461311665149754E-3</v>
      </c>
      <c r="V27" s="47">
        <f t="shared" si="1"/>
        <v>1.9499545248977783E-2</v>
      </c>
      <c r="W27" s="17">
        <f t="shared" si="19"/>
        <v>-1.4353414082462808E-2</v>
      </c>
      <c r="X27" s="17">
        <f t="shared" si="20"/>
        <v>0</v>
      </c>
      <c r="Y27" s="21">
        <f t="shared" si="38"/>
        <v>951192.57513417699</v>
      </c>
      <c r="Z27" s="22">
        <f t="shared" si="39"/>
        <v>0</v>
      </c>
      <c r="AA27" s="23">
        <f t="shared" si="21"/>
        <v>951192.57513417699</v>
      </c>
      <c r="AB27" s="23">
        <f t="shared" si="22"/>
        <v>3011053.5</v>
      </c>
      <c r="AC27" s="22">
        <f t="shared" si="40"/>
        <v>475596.2875670885</v>
      </c>
      <c r="AD27" s="22">
        <f t="shared" si="41"/>
        <v>3486649.7875670884</v>
      </c>
      <c r="AE27" s="17">
        <f t="shared" si="2"/>
        <v>4.2712107054684208E-3</v>
      </c>
      <c r="AF27" s="22">
        <f t="shared" si="42"/>
        <v>4082973.5294172238</v>
      </c>
      <c r="AG27" s="22">
        <f t="shared" si="23"/>
        <v>7569623.3169843126</v>
      </c>
      <c r="AH27" s="22">
        <f t="shared" si="3"/>
        <v>1031577</v>
      </c>
      <c r="AI27" s="24">
        <f t="shared" si="4"/>
        <v>6538046.3169843126</v>
      </c>
      <c r="AJ27" s="15">
        <f t="shared" si="5"/>
        <v>-2033841</v>
      </c>
      <c r="AK27" s="15">
        <f t="shared" si="24"/>
        <v>0</v>
      </c>
      <c r="AL27" s="55">
        <f t="shared" si="6"/>
        <v>592005.93500000006</v>
      </c>
      <c r="AM27" s="55">
        <f t="shared" si="7"/>
        <v>444004.45124999998</v>
      </c>
      <c r="AN27" s="21">
        <f t="shared" si="43"/>
        <v>444004.45124999998</v>
      </c>
      <c r="AO27" s="21">
        <f t="shared" si="44"/>
        <v>6094041.8657343127</v>
      </c>
      <c r="AP27" s="51">
        <f t="shared" si="8"/>
        <v>1</v>
      </c>
      <c r="AQ27" s="21">
        <f t="shared" si="9"/>
        <v>6094041.8657343127</v>
      </c>
      <c r="AR27" s="21">
        <f t="shared" si="45"/>
        <v>2580714.4470213302</v>
      </c>
      <c r="AS27" s="24">
        <f t="shared" si="10"/>
        <v>3024718.8982713302</v>
      </c>
      <c r="AT27" s="21">
        <f t="shared" si="46"/>
        <v>2792145</v>
      </c>
      <c r="AU27" s="28">
        <f t="shared" si="11"/>
        <v>2.3582069325031343E-2</v>
      </c>
      <c r="AW27" s="128">
        <v>20710.900000000001</v>
      </c>
      <c r="AX27" s="63">
        <v>0</v>
      </c>
      <c r="AY27" s="63">
        <v>1695.3481547975798</v>
      </c>
      <c r="AZ27" s="63">
        <v>449.17</v>
      </c>
      <c r="BA27" s="63">
        <v>142.72999999999996</v>
      </c>
      <c r="BB27" s="129">
        <f t="shared" si="25"/>
        <v>22998.148154797578</v>
      </c>
      <c r="BC27" s="133">
        <f t="shared" si="26"/>
        <v>488.40587958379166</v>
      </c>
      <c r="BD27" s="62">
        <f t="shared" si="27"/>
        <v>0</v>
      </c>
      <c r="BE27" s="62">
        <f t="shared" si="28"/>
        <v>39.979817716500499</v>
      </c>
      <c r="BF27" s="62">
        <f t="shared" si="29"/>
        <v>10.592358078724329</v>
      </c>
      <c r="BG27" s="62">
        <f t="shared" si="30"/>
        <v>3.3658687547617228</v>
      </c>
      <c r="BH27" s="134">
        <f t="shared" si="31"/>
        <v>542.34392413377827</v>
      </c>
      <c r="BI27" s="128">
        <v>5676.4087335160166</v>
      </c>
      <c r="BJ27" s="63">
        <v>7964.4799111635639</v>
      </c>
      <c r="BK27" s="63">
        <v>7964.4799111635639</v>
      </c>
      <c r="BL27" s="63">
        <v>7922.64976003421</v>
      </c>
      <c r="BM27" s="129">
        <v>4764.1122669681345</v>
      </c>
      <c r="BN27" s="139">
        <f t="shared" si="47"/>
        <v>2772391</v>
      </c>
      <c r="BO27" s="65">
        <f t="shared" si="48"/>
        <v>0</v>
      </c>
      <c r="BP27" s="65">
        <f t="shared" si="49"/>
        <v>318418</v>
      </c>
      <c r="BQ27" s="65">
        <f t="shared" si="50"/>
        <v>83920</v>
      </c>
      <c r="BR27" s="65">
        <f t="shared" si="51"/>
        <v>16035</v>
      </c>
      <c r="BS27" s="140">
        <f t="shared" si="36"/>
        <v>3190764</v>
      </c>
    </row>
    <row r="28" spans="1:71" x14ac:dyDescent="0.2">
      <c r="A28" s="66" t="s">
        <v>24</v>
      </c>
      <c r="B28" s="48">
        <v>46293344</v>
      </c>
      <c r="C28" s="68">
        <v>66606.321055417939</v>
      </c>
      <c r="D28" s="68">
        <v>8062.2060301961728</v>
      </c>
      <c r="E28" s="68">
        <v>12258.14668344981</v>
      </c>
      <c r="F28" s="47">
        <f t="shared" si="14"/>
        <v>5.3999900974382974E-3</v>
      </c>
      <c r="G28" s="47">
        <f t="shared" si="37"/>
        <v>4.3330827555794309E-3</v>
      </c>
      <c r="H28" s="47">
        <f t="shared" si="15"/>
        <v>2.6614846845752463E-3</v>
      </c>
      <c r="I28" s="69">
        <v>3011</v>
      </c>
      <c r="J28" s="69">
        <v>1546</v>
      </c>
      <c r="K28" s="47">
        <f t="shared" si="16"/>
        <v>3.2985006118274964E-3</v>
      </c>
      <c r="L28" s="47">
        <f t="shared" si="17"/>
        <v>3.1594285235495953E-3</v>
      </c>
      <c r="M28" s="69">
        <v>784162</v>
      </c>
      <c r="N28" s="69">
        <v>0</v>
      </c>
      <c r="O28" s="69">
        <v>595254</v>
      </c>
      <c r="P28" s="69">
        <v>48021168</v>
      </c>
      <c r="Q28" s="69">
        <v>29305486</v>
      </c>
      <c r="R28" s="69">
        <v>0</v>
      </c>
      <c r="S28" s="69">
        <v>0</v>
      </c>
      <c r="T28" s="16">
        <f t="shared" si="0"/>
        <v>1379416</v>
      </c>
      <c r="U28" s="47">
        <f t="shared" si="18"/>
        <v>4.4486369087578179E-3</v>
      </c>
      <c r="V28" s="47">
        <f t="shared" si="1"/>
        <v>4.8263337959634214E-3</v>
      </c>
      <c r="W28" s="17">
        <f t="shared" si="19"/>
        <v>-3.7769688720560354E-4</v>
      </c>
      <c r="X28" s="17">
        <f t="shared" si="20"/>
        <v>0</v>
      </c>
      <c r="Y28" s="21">
        <f t="shared" si="38"/>
        <v>235429.74019254191</v>
      </c>
      <c r="Z28" s="22">
        <f t="shared" si="39"/>
        <v>0</v>
      </c>
      <c r="AA28" s="23">
        <f t="shared" si="21"/>
        <v>235429.74019254191</v>
      </c>
      <c r="AB28" s="23">
        <f t="shared" si="22"/>
        <v>689708</v>
      </c>
      <c r="AC28" s="22">
        <f t="shared" si="40"/>
        <v>117714.87009627096</v>
      </c>
      <c r="AD28" s="22">
        <f t="shared" si="41"/>
        <v>807422.87009627093</v>
      </c>
      <c r="AE28" s="17">
        <f t="shared" si="2"/>
        <v>1.3907208827790112E-4</v>
      </c>
      <c r="AF28" s="22">
        <f t="shared" si="42"/>
        <v>132943.0211420985</v>
      </c>
      <c r="AG28" s="22">
        <f t="shared" si="23"/>
        <v>940365.8912383694</v>
      </c>
      <c r="AH28" s="22">
        <f t="shared" si="3"/>
        <v>0</v>
      </c>
      <c r="AI28" s="24">
        <f t="shared" si="4"/>
        <v>940365.8912383694</v>
      </c>
      <c r="AJ28" s="15">
        <f t="shared" si="5"/>
        <v>-1727824</v>
      </c>
      <c r="AK28" s="15">
        <f t="shared" si="24"/>
        <v>0</v>
      </c>
      <c r="AL28" s="55">
        <f t="shared" si="6"/>
        <v>146527.43</v>
      </c>
      <c r="AM28" s="55">
        <f t="shared" si="7"/>
        <v>109895.57249999999</v>
      </c>
      <c r="AN28" s="21">
        <f t="shared" si="43"/>
        <v>109895.57249999999</v>
      </c>
      <c r="AO28" s="21">
        <f t="shared" si="44"/>
        <v>830470.31873836939</v>
      </c>
      <c r="AP28" s="51">
        <f t="shared" si="8"/>
        <v>0</v>
      </c>
      <c r="AQ28" s="21">
        <f t="shared" si="9"/>
        <v>830470.31873836939</v>
      </c>
      <c r="AR28" s="21">
        <f t="shared" si="45"/>
        <v>351688.87851614208</v>
      </c>
      <c r="AS28" s="24">
        <f t="shared" si="10"/>
        <v>461584.45101614209</v>
      </c>
      <c r="AT28" s="21">
        <f t="shared" si="46"/>
        <v>426093</v>
      </c>
      <c r="AU28" s="28">
        <f t="shared" si="11"/>
        <v>1.4539700860105169E-2</v>
      </c>
      <c r="AW28" s="128">
        <v>4119.2160770235196</v>
      </c>
      <c r="AX28" s="63">
        <v>3.72</v>
      </c>
      <c r="AY28" s="63">
        <v>398.23</v>
      </c>
      <c r="AZ28" s="63">
        <v>380.05</v>
      </c>
      <c r="BA28" s="63">
        <v>316.64000000000004</v>
      </c>
      <c r="BB28" s="129">
        <f t="shared" si="25"/>
        <v>5217.8560770235199</v>
      </c>
      <c r="BC28" s="133">
        <f t="shared" si="26"/>
        <v>59.892169538057907</v>
      </c>
      <c r="BD28" s="62">
        <f t="shared" si="27"/>
        <v>5.4087687199591228E-2</v>
      </c>
      <c r="BE28" s="62">
        <f t="shared" si="28"/>
        <v>5.7901450735196818</v>
      </c>
      <c r="BF28" s="62">
        <f t="shared" si="29"/>
        <v>5.5258133118829695</v>
      </c>
      <c r="BG28" s="62">
        <f t="shared" si="30"/>
        <v>4.6038508803437015</v>
      </c>
      <c r="BH28" s="134">
        <f t="shared" si="31"/>
        <v>75.866066491003849</v>
      </c>
      <c r="BI28" s="128">
        <v>5649.6332206220723</v>
      </c>
      <c r="BJ28" s="63">
        <v>7922.6497600342127</v>
      </c>
      <c r="BK28" s="63">
        <v>7922.6497600342127</v>
      </c>
      <c r="BL28" s="63">
        <v>7922.64976003421</v>
      </c>
      <c r="BM28" s="129">
        <v>4764.1122669681345</v>
      </c>
      <c r="BN28" s="139">
        <f t="shared" si="47"/>
        <v>338369</v>
      </c>
      <c r="BO28" s="65">
        <f t="shared" si="48"/>
        <v>429</v>
      </c>
      <c r="BP28" s="65">
        <f t="shared" si="49"/>
        <v>45873</v>
      </c>
      <c r="BQ28" s="65">
        <f t="shared" si="50"/>
        <v>43779</v>
      </c>
      <c r="BR28" s="65">
        <f t="shared" si="51"/>
        <v>21933</v>
      </c>
      <c r="BS28" s="140">
        <f t="shared" si="36"/>
        <v>450383</v>
      </c>
    </row>
    <row r="29" spans="1:71" x14ac:dyDescent="0.2">
      <c r="A29" s="66" t="s">
        <v>25</v>
      </c>
      <c r="B29" s="48">
        <v>120008222</v>
      </c>
      <c r="C29" s="68">
        <v>46970.875431522574</v>
      </c>
      <c r="D29" s="68">
        <v>11894.611492728549</v>
      </c>
      <c r="E29" s="68">
        <v>25332.104613900367</v>
      </c>
      <c r="F29" s="47">
        <f t="shared" si="14"/>
        <v>3.8080809475604231E-3</v>
      </c>
      <c r="G29" s="47">
        <f t="shared" si="37"/>
        <v>6.39283289839281E-3</v>
      </c>
      <c r="H29" s="47">
        <f t="shared" si="15"/>
        <v>5.5000980326807012E-3</v>
      </c>
      <c r="I29" s="69">
        <v>12532</v>
      </c>
      <c r="J29" s="69">
        <v>6352</v>
      </c>
      <c r="K29" s="47">
        <f t="shared" si="16"/>
        <v>1.3728598361814077E-2</v>
      </c>
      <c r="L29" s="47">
        <f t="shared" si="17"/>
        <v>1.2981041385243875E-2</v>
      </c>
      <c r="M29" s="69">
        <v>3855904</v>
      </c>
      <c r="N29" s="69">
        <v>0</v>
      </c>
      <c r="O29" s="69">
        <v>3218242</v>
      </c>
      <c r="P29" s="69">
        <v>123495046</v>
      </c>
      <c r="Q29" s="69">
        <v>84842584</v>
      </c>
      <c r="R29" s="69">
        <v>0</v>
      </c>
      <c r="S29" s="69">
        <v>0</v>
      </c>
      <c r="T29" s="16">
        <f t="shared" si="0"/>
        <v>7074146</v>
      </c>
      <c r="U29" s="47">
        <f t="shared" si="18"/>
        <v>4.8772732065485895E-3</v>
      </c>
      <c r="V29" s="47">
        <f t="shared" si="1"/>
        <v>1.3972763683088738E-2</v>
      </c>
      <c r="W29" s="17">
        <f t="shared" si="19"/>
        <v>-9.0954904765401488E-3</v>
      </c>
      <c r="X29" s="17">
        <f t="shared" si="20"/>
        <v>0</v>
      </c>
      <c r="Y29" s="21">
        <f t="shared" si="38"/>
        <v>681594.82181540725</v>
      </c>
      <c r="Z29" s="22">
        <f t="shared" si="39"/>
        <v>0</v>
      </c>
      <c r="AA29" s="23">
        <f t="shared" si="21"/>
        <v>681594.82181540725</v>
      </c>
      <c r="AB29" s="23">
        <f t="shared" si="22"/>
        <v>3537073</v>
      </c>
      <c r="AC29" s="22">
        <f t="shared" si="40"/>
        <v>340797.41090770363</v>
      </c>
      <c r="AD29" s="22">
        <f t="shared" si="41"/>
        <v>3877870.4109077035</v>
      </c>
      <c r="AE29" s="17">
        <f t="shared" si="2"/>
        <v>7.4755697657020136E-4</v>
      </c>
      <c r="AF29" s="22">
        <f t="shared" si="42"/>
        <v>714611.27945748705</v>
      </c>
      <c r="AG29" s="22">
        <f t="shared" si="23"/>
        <v>4592481.6903651906</v>
      </c>
      <c r="AH29" s="22">
        <f t="shared" si="3"/>
        <v>0</v>
      </c>
      <c r="AI29" s="24">
        <f t="shared" si="4"/>
        <v>4592481.6903651906</v>
      </c>
      <c r="AJ29" s="15">
        <f t="shared" si="5"/>
        <v>-3486824</v>
      </c>
      <c r="AK29" s="15">
        <f t="shared" si="24"/>
        <v>0</v>
      </c>
      <c r="AL29" s="55">
        <f t="shared" si="6"/>
        <v>424212.92</v>
      </c>
      <c r="AM29" s="55">
        <f t="shared" si="7"/>
        <v>318159.69</v>
      </c>
      <c r="AN29" s="21">
        <f>MIN(AL29,AM29)</f>
        <v>318159.69</v>
      </c>
      <c r="AO29" s="21">
        <f t="shared" si="44"/>
        <v>4274322.0003651902</v>
      </c>
      <c r="AP29" s="51">
        <f t="shared" si="8"/>
        <v>0</v>
      </c>
      <c r="AQ29" s="21">
        <f t="shared" si="9"/>
        <v>4274322.0003651902</v>
      </c>
      <c r="AR29" s="21">
        <f t="shared" si="45"/>
        <v>1810096.612494207</v>
      </c>
      <c r="AS29" s="24">
        <f t="shared" si="10"/>
        <v>2128256.3024942069</v>
      </c>
      <c r="AT29" s="21">
        <f t="shared" si="46"/>
        <v>1964612</v>
      </c>
      <c r="AU29" s="28">
        <f t="shared" si="11"/>
        <v>2.3155966112488983E-2</v>
      </c>
      <c r="AW29" s="128">
        <v>9904.5195712478162</v>
      </c>
      <c r="AX29" s="63">
        <v>0</v>
      </c>
      <c r="AY29" s="63">
        <v>506.5</v>
      </c>
      <c r="AZ29" s="63">
        <v>3379.28</v>
      </c>
      <c r="BA29" s="63">
        <v>400.92999999999984</v>
      </c>
      <c r="BB29" s="129">
        <f t="shared" si="25"/>
        <v>14191.229571247817</v>
      </c>
      <c r="BC29" s="133">
        <f t="shared" si="26"/>
        <v>229.34871955229835</v>
      </c>
      <c r="BD29" s="62">
        <f t="shared" si="27"/>
        <v>0</v>
      </c>
      <c r="BE29" s="62">
        <f t="shared" si="28"/>
        <v>11.728496835975671</v>
      </c>
      <c r="BF29" s="62">
        <f t="shared" si="29"/>
        <v>78.250493164611783</v>
      </c>
      <c r="BG29" s="62">
        <f t="shared" si="30"/>
        <v>9.2839214934802037</v>
      </c>
      <c r="BH29" s="134">
        <f t="shared" si="31"/>
        <v>328.61163104636603</v>
      </c>
      <c r="BI29" s="128">
        <v>5649.6332206220723</v>
      </c>
      <c r="BJ29" s="63">
        <v>7922.6497600342127</v>
      </c>
      <c r="BK29" s="63">
        <v>7922.6497600342127</v>
      </c>
      <c r="BL29" s="63">
        <v>7922.64976003421</v>
      </c>
      <c r="BM29" s="129">
        <v>4764.1122669681345</v>
      </c>
      <c r="BN29" s="139">
        <f t="shared" si="47"/>
        <v>1295736</v>
      </c>
      <c r="BO29" s="65">
        <f t="shared" si="48"/>
        <v>0</v>
      </c>
      <c r="BP29" s="65">
        <f t="shared" si="49"/>
        <v>92921</v>
      </c>
      <c r="BQ29" s="65">
        <f t="shared" si="50"/>
        <v>619951</v>
      </c>
      <c r="BR29" s="65">
        <f t="shared" si="51"/>
        <v>44230</v>
      </c>
      <c r="BS29" s="140">
        <f t="shared" si="36"/>
        <v>2052838</v>
      </c>
    </row>
    <row r="30" spans="1:71" x14ac:dyDescent="0.2">
      <c r="A30" s="66" t="s">
        <v>26</v>
      </c>
      <c r="B30" s="48">
        <v>141645125</v>
      </c>
      <c r="C30" s="68">
        <v>165582.56495526608</v>
      </c>
      <c r="D30" s="68">
        <v>24625.790415173578</v>
      </c>
      <c r="E30" s="68">
        <v>59210.14841635964</v>
      </c>
      <c r="F30" s="47">
        <f t="shared" si="14"/>
        <v>1.3424314643094048E-2</v>
      </c>
      <c r="G30" s="47">
        <f t="shared" si="37"/>
        <v>1.3235284163025225E-2</v>
      </c>
      <c r="H30" s="47">
        <f t="shared" si="15"/>
        <v>1.2855687507340121E-2</v>
      </c>
      <c r="I30" s="69">
        <v>14728</v>
      </c>
      <c r="J30" s="69">
        <v>7963</v>
      </c>
      <c r="K30" s="47">
        <f t="shared" si="16"/>
        <v>1.6134279977082486E-2</v>
      </c>
      <c r="L30" s="47">
        <f t="shared" si="17"/>
        <v>1.6273304872590835E-2</v>
      </c>
      <c r="M30" s="69">
        <v>0</v>
      </c>
      <c r="N30" s="69">
        <v>3102435</v>
      </c>
      <c r="O30" s="69">
        <v>0</v>
      </c>
      <c r="P30" s="69">
        <v>144676966</v>
      </c>
      <c r="Q30" s="69">
        <v>91117968</v>
      </c>
      <c r="R30" s="69">
        <v>0</v>
      </c>
      <c r="S30" s="69">
        <v>744765</v>
      </c>
      <c r="T30" s="16">
        <f t="shared" si="0"/>
        <v>3102435</v>
      </c>
      <c r="U30" s="47">
        <f t="shared" si="18"/>
        <v>1.3234900239138359E-2</v>
      </c>
      <c r="V30" s="47">
        <f t="shared" si="1"/>
        <v>1.5006259523486953E-2</v>
      </c>
      <c r="W30" s="17">
        <f t="shared" si="19"/>
        <v>-1.7713592843485934E-3</v>
      </c>
      <c r="X30" s="17">
        <f t="shared" si="20"/>
        <v>0</v>
      </c>
      <c r="Y30" s="21">
        <f t="shared" si="38"/>
        <v>732009.00108301733</v>
      </c>
      <c r="Z30" s="22">
        <f t="shared" si="39"/>
        <v>0</v>
      </c>
      <c r="AA30" s="23">
        <f t="shared" si="21"/>
        <v>732009.00108301733</v>
      </c>
      <c r="AB30" s="23">
        <f t="shared" si="22"/>
        <v>1551217.5</v>
      </c>
      <c r="AC30" s="22">
        <f t="shared" si="40"/>
        <v>366004.50054150866</v>
      </c>
      <c r="AD30" s="22">
        <f t="shared" si="41"/>
        <v>1917222.0005415087</v>
      </c>
      <c r="AE30" s="17">
        <f t="shared" si="2"/>
        <v>0</v>
      </c>
      <c r="AF30" s="22">
        <f t="shared" si="42"/>
        <v>0</v>
      </c>
      <c r="AG30" s="22">
        <f t="shared" si="23"/>
        <v>1917222.0005415087</v>
      </c>
      <c r="AH30" s="22">
        <f t="shared" si="3"/>
        <v>744765</v>
      </c>
      <c r="AI30" s="24">
        <f t="shared" si="4"/>
        <v>1172457.0005415087</v>
      </c>
      <c r="AJ30" s="15">
        <f t="shared" si="5"/>
        <v>-3031841</v>
      </c>
      <c r="AK30" s="15">
        <f t="shared" si="24"/>
        <v>0</v>
      </c>
      <c r="AL30" s="55">
        <f t="shared" si="6"/>
        <v>455589.84</v>
      </c>
      <c r="AM30" s="55">
        <f t="shared" si="7"/>
        <v>341692.38</v>
      </c>
      <c r="AN30" s="21">
        <f t="shared" si="43"/>
        <v>341692.38</v>
      </c>
      <c r="AO30" s="21">
        <f t="shared" si="44"/>
        <v>830764.62054150866</v>
      </c>
      <c r="AP30" s="51">
        <f t="shared" si="8"/>
        <v>0</v>
      </c>
      <c r="AQ30" s="21">
        <f t="shared" si="9"/>
        <v>830764.62054150866</v>
      </c>
      <c r="AR30" s="21">
        <f t="shared" si="45"/>
        <v>351813.50990724174</v>
      </c>
      <c r="AS30" s="24">
        <f t="shared" si="10"/>
        <v>693505.8899072418</v>
      </c>
      <c r="AT30" s="21">
        <f t="shared" si="46"/>
        <v>640181</v>
      </c>
      <c r="AU30" s="28">
        <f t="shared" si="11"/>
        <v>7.0258480742239554E-3</v>
      </c>
      <c r="AW30" s="128">
        <v>15833.144479446119</v>
      </c>
      <c r="AX30" s="63">
        <v>2.19</v>
      </c>
      <c r="AY30" s="63">
        <v>961.53</v>
      </c>
      <c r="AZ30" s="63">
        <v>34.700000000000003</v>
      </c>
      <c r="BA30" s="63">
        <v>74.72</v>
      </c>
      <c r="BB30" s="129">
        <f t="shared" si="25"/>
        <v>16906.28447944612</v>
      </c>
      <c r="BC30" s="133">
        <f t="shared" si="26"/>
        <v>111.24126764982617</v>
      </c>
      <c r="BD30" s="62">
        <f t="shared" si="27"/>
        <v>1.5386607282550462E-2</v>
      </c>
      <c r="BE30" s="62">
        <f t="shared" si="28"/>
        <v>6.7555636988085599</v>
      </c>
      <c r="BF30" s="62">
        <f t="shared" si="29"/>
        <v>0.24379692817557128</v>
      </c>
      <c r="BG30" s="62">
        <f t="shared" si="30"/>
        <v>0.52497136810601397</v>
      </c>
      <c r="BH30" s="134">
        <f t="shared" si="31"/>
        <v>118.78098625219886</v>
      </c>
      <c r="BI30" s="128">
        <v>5649.6332206220723</v>
      </c>
      <c r="BJ30" s="63">
        <v>7922.6497600342127</v>
      </c>
      <c r="BK30" s="63">
        <v>7922.6497600342127</v>
      </c>
      <c r="BL30" s="63">
        <v>7922.64976003421</v>
      </c>
      <c r="BM30" s="129">
        <v>4764.1122669681345</v>
      </c>
      <c r="BN30" s="139">
        <f t="shared" si="47"/>
        <v>628472</v>
      </c>
      <c r="BO30" s="65">
        <f t="shared" si="48"/>
        <v>122</v>
      </c>
      <c r="BP30" s="65">
        <f t="shared" si="49"/>
        <v>53522</v>
      </c>
      <c r="BQ30" s="65">
        <f t="shared" si="50"/>
        <v>1932</v>
      </c>
      <c r="BR30" s="65">
        <f t="shared" si="51"/>
        <v>2501</v>
      </c>
      <c r="BS30" s="140">
        <f t="shared" si="36"/>
        <v>686549</v>
      </c>
    </row>
    <row r="31" spans="1:71" x14ac:dyDescent="0.2">
      <c r="A31" s="66" t="s">
        <v>27</v>
      </c>
      <c r="B31" s="48">
        <v>66915588</v>
      </c>
      <c r="C31" s="68">
        <v>125561.55173942112</v>
      </c>
      <c r="D31" s="68">
        <v>8855.3268428665542</v>
      </c>
      <c r="E31" s="68">
        <v>38552.053789241414</v>
      </c>
      <c r="F31" s="47">
        <f t="shared" si="14"/>
        <v>1.0179681526738633E-2</v>
      </c>
      <c r="G31" s="47">
        <f t="shared" si="37"/>
        <v>4.759350467369668E-3</v>
      </c>
      <c r="H31" s="47">
        <f t="shared" si="15"/>
        <v>8.3704089507689594E-3</v>
      </c>
      <c r="I31" s="69">
        <v>8176</v>
      </c>
      <c r="J31" s="69">
        <v>4003</v>
      </c>
      <c r="K31" s="47">
        <f t="shared" si="16"/>
        <v>8.9566725348062468E-3</v>
      </c>
      <c r="L31" s="47">
        <f t="shared" si="17"/>
        <v>8.1805901550899285E-3</v>
      </c>
      <c r="M31" s="69">
        <v>3249267</v>
      </c>
      <c r="N31" s="69">
        <v>0</v>
      </c>
      <c r="O31" s="69">
        <v>1813961</v>
      </c>
      <c r="P31" s="69">
        <v>71848177</v>
      </c>
      <c r="Q31" s="69">
        <v>44063567</v>
      </c>
      <c r="R31" s="69">
        <v>0</v>
      </c>
      <c r="S31" s="69">
        <v>0</v>
      </c>
      <c r="T31" s="16">
        <f t="shared" si="0"/>
        <v>5063228</v>
      </c>
      <c r="U31" s="47">
        <f t="shared" si="18"/>
        <v>8.3722806179039738E-3</v>
      </c>
      <c r="V31" s="47">
        <f t="shared" si="1"/>
        <v>7.2568488569955316E-3</v>
      </c>
      <c r="W31" s="17">
        <f t="shared" si="19"/>
        <v>1.1154317609084422E-3</v>
      </c>
      <c r="X31" s="17">
        <f t="shared" si="20"/>
        <v>1.1154317609084422E-3</v>
      </c>
      <c r="Y31" s="21">
        <f t="shared" si="38"/>
        <v>353990.85791536316</v>
      </c>
      <c r="Z31" s="22">
        <f t="shared" si="39"/>
        <v>290287.18627696374</v>
      </c>
      <c r="AA31" s="23">
        <f t="shared" si="21"/>
        <v>644278.04419232695</v>
      </c>
      <c r="AB31" s="23">
        <f t="shared" si="22"/>
        <v>2531614</v>
      </c>
      <c r="AC31" s="22">
        <f t="shared" si="40"/>
        <v>322139.02209616348</v>
      </c>
      <c r="AD31" s="22">
        <f t="shared" si="41"/>
        <v>2853753.0220961636</v>
      </c>
      <c r="AE31" s="17">
        <f t="shared" si="2"/>
        <v>7.7608237971631827E-4</v>
      </c>
      <c r="AF31" s="22">
        <f t="shared" si="42"/>
        <v>741879.53522684914</v>
      </c>
      <c r="AG31" s="22">
        <f t="shared" si="23"/>
        <v>3595632.5573230125</v>
      </c>
      <c r="AH31" s="22">
        <f t="shared" si="3"/>
        <v>0</v>
      </c>
      <c r="AI31" s="24">
        <f t="shared" si="4"/>
        <v>3595632.5573230125</v>
      </c>
      <c r="AJ31" s="15">
        <f t="shared" si="5"/>
        <v>-4932589</v>
      </c>
      <c r="AK31" s="15">
        <f t="shared" si="24"/>
        <v>0</v>
      </c>
      <c r="AL31" s="55">
        <f t="shared" si="6"/>
        <v>220317.83499999999</v>
      </c>
      <c r="AM31" s="55">
        <f t="shared" si="7"/>
        <v>165238.37625</v>
      </c>
      <c r="AN31" s="21">
        <f t="shared" si="43"/>
        <v>165238.37625</v>
      </c>
      <c r="AO31" s="21">
        <f t="shared" si="44"/>
        <v>3430394.1810730123</v>
      </c>
      <c r="AP31" s="51">
        <f t="shared" si="8"/>
        <v>0</v>
      </c>
      <c r="AQ31" s="21">
        <f t="shared" si="9"/>
        <v>3430394.1810730123</v>
      </c>
      <c r="AR31" s="21">
        <f t="shared" si="45"/>
        <v>1452708.7304488488</v>
      </c>
      <c r="AS31" s="24">
        <f t="shared" si="10"/>
        <v>1617947.1066988488</v>
      </c>
      <c r="AT31" s="21">
        <f t="shared" si="46"/>
        <v>1493541</v>
      </c>
      <c r="AU31" s="28">
        <f t="shared" si="11"/>
        <v>3.3895145166073372E-2</v>
      </c>
      <c r="AW31" s="128">
        <v>7498.6950245711887</v>
      </c>
      <c r="AX31" s="63">
        <v>214.16</v>
      </c>
      <c r="AY31" s="63">
        <v>582.09</v>
      </c>
      <c r="AZ31" s="63">
        <v>36.57</v>
      </c>
      <c r="BA31" s="63">
        <v>14.630000000000003</v>
      </c>
      <c r="BB31" s="129">
        <f t="shared" si="25"/>
        <v>8346.1450245711876</v>
      </c>
      <c r="BC31" s="133">
        <f t="shared" si="26"/>
        <v>254.16935641395258</v>
      </c>
      <c r="BD31" s="62">
        <f t="shared" si="27"/>
        <v>7.258984288766273</v>
      </c>
      <c r="BE31" s="62">
        <f t="shared" si="28"/>
        <v>19.73002504971965</v>
      </c>
      <c r="BF31" s="62">
        <f t="shared" si="29"/>
        <v>1.2395454587233032</v>
      </c>
      <c r="BG31" s="62">
        <f t="shared" si="30"/>
        <v>0.49588597377965354</v>
      </c>
      <c r="BH31" s="134">
        <f t="shared" si="31"/>
        <v>282.89379718494143</v>
      </c>
      <c r="BI31" s="128">
        <v>5649.6332206220723</v>
      </c>
      <c r="BJ31" s="63">
        <v>7922.6497600342127</v>
      </c>
      <c r="BK31" s="63">
        <v>7922.6497600342127</v>
      </c>
      <c r="BL31" s="63">
        <v>7922.64976003421</v>
      </c>
      <c r="BM31" s="129">
        <v>4764.1122669681345</v>
      </c>
      <c r="BN31" s="139">
        <f t="shared" si="47"/>
        <v>1435964</v>
      </c>
      <c r="BO31" s="65">
        <f t="shared" si="48"/>
        <v>57510</v>
      </c>
      <c r="BP31" s="65">
        <f t="shared" si="49"/>
        <v>156314</v>
      </c>
      <c r="BQ31" s="65">
        <f t="shared" si="50"/>
        <v>9820</v>
      </c>
      <c r="BR31" s="65">
        <f t="shared" si="51"/>
        <v>2362</v>
      </c>
      <c r="BS31" s="140">
        <f t="shared" si="36"/>
        <v>1661970</v>
      </c>
    </row>
    <row r="32" spans="1:71" x14ac:dyDescent="0.2">
      <c r="A32" s="66" t="s">
        <v>28</v>
      </c>
      <c r="B32" s="48">
        <v>70045603</v>
      </c>
      <c r="C32" s="68">
        <v>68393.750459037692</v>
      </c>
      <c r="D32" s="68">
        <v>15239.981808051763</v>
      </c>
      <c r="E32" s="68">
        <v>33224.007348148865</v>
      </c>
      <c r="F32" s="47">
        <f t="shared" si="14"/>
        <v>5.5449027863013547E-3</v>
      </c>
      <c r="G32" s="47">
        <f t="shared" si="37"/>
        <v>8.1908229733253946E-3</v>
      </c>
      <c r="H32" s="47">
        <f t="shared" si="15"/>
        <v>7.2135852997011248E-3</v>
      </c>
      <c r="I32" s="69">
        <v>10486</v>
      </c>
      <c r="J32" s="69">
        <v>5209</v>
      </c>
      <c r="K32" s="47">
        <f t="shared" si="16"/>
        <v>1.1487239261249792E-2</v>
      </c>
      <c r="L32" s="47">
        <f t="shared" si="17"/>
        <v>1.0645189637237932E-2</v>
      </c>
      <c r="M32" s="69">
        <v>1025664</v>
      </c>
      <c r="N32" s="69">
        <v>0</v>
      </c>
      <c r="O32" s="69">
        <v>201505</v>
      </c>
      <c r="P32" s="69">
        <v>72585400</v>
      </c>
      <c r="Q32" s="69">
        <v>41429051</v>
      </c>
      <c r="R32" s="69">
        <v>0</v>
      </c>
      <c r="S32" s="69">
        <v>0</v>
      </c>
      <c r="T32" s="16">
        <f t="shared" si="0"/>
        <v>1227169</v>
      </c>
      <c r="U32" s="47">
        <f t="shared" si="18"/>
        <v>6.6235534614073072E-3</v>
      </c>
      <c r="V32" s="47">
        <f t="shared" si="1"/>
        <v>6.8229692207115141E-3</v>
      </c>
      <c r="W32" s="17">
        <f t="shared" si="19"/>
        <v>-1.9941575930420685E-4</v>
      </c>
      <c r="X32" s="17">
        <f t="shared" si="20"/>
        <v>0</v>
      </c>
      <c r="Y32" s="21">
        <f t="shared" si="38"/>
        <v>332826.10339079751</v>
      </c>
      <c r="Z32" s="22">
        <f t="shared" si="39"/>
        <v>0</v>
      </c>
      <c r="AA32" s="23">
        <f t="shared" si="21"/>
        <v>332826.10339079751</v>
      </c>
      <c r="AB32" s="23">
        <f t="shared" si="22"/>
        <v>613584.5</v>
      </c>
      <c r="AC32" s="22">
        <f t="shared" si="40"/>
        <v>166413.05169539875</v>
      </c>
      <c r="AD32" s="22">
        <f t="shared" si="41"/>
        <v>779997.55169539875</v>
      </c>
      <c r="AE32" s="17">
        <f t="shared" si="2"/>
        <v>8.4204962401186051E-4</v>
      </c>
      <c r="AF32" s="22">
        <f t="shared" si="42"/>
        <v>804939.52707470139</v>
      </c>
      <c r="AG32" s="22">
        <f t="shared" si="23"/>
        <v>1584937.0787701001</v>
      </c>
      <c r="AH32" s="22">
        <f t="shared" si="3"/>
        <v>0</v>
      </c>
      <c r="AI32" s="24">
        <f t="shared" si="4"/>
        <v>1584937.0787701001</v>
      </c>
      <c r="AJ32" s="15">
        <f t="shared" si="5"/>
        <v>-2539797</v>
      </c>
      <c r="AK32" s="15">
        <f t="shared" si="24"/>
        <v>0</v>
      </c>
      <c r="AL32" s="55">
        <f t="shared" si="6"/>
        <v>207145.255</v>
      </c>
      <c r="AM32" s="55">
        <f t="shared" si="7"/>
        <v>155358.94125</v>
      </c>
      <c r="AN32" s="21">
        <f t="shared" si="43"/>
        <v>155358.94125</v>
      </c>
      <c r="AO32" s="21">
        <f t="shared" si="44"/>
        <v>1429578.1375201002</v>
      </c>
      <c r="AP32" s="51">
        <f t="shared" si="8"/>
        <v>0</v>
      </c>
      <c r="AQ32" s="21">
        <f t="shared" si="9"/>
        <v>1429578.1375201002</v>
      </c>
      <c r="AR32" s="21">
        <f t="shared" si="45"/>
        <v>605400.00116973522</v>
      </c>
      <c r="AS32" s="24">
        <f t="shared" si="10"/>
        <v>760758.94241973525</v>
      </c>
      <c r="AT32" s="21">
        <f t="shared" si="46"/>
        <v>702263</v>
      </c>
      <c r="AU32" s="28">
        <f t="shared" si="11"/>
        <v>1.695097963986672E-2</v>
      </c>
      <c r="AW32" s="128">
        <v>7524.8859425384144</v>
      </c>
      <c r="AX32" s="63">
        <v>105.15</v>
      </c>
      <c r="AY32" s="63">
        <v>201.06</v>
      </c>
      <c r="AZ32" s="63">
        <v>55.650000000000006</v>
      </c>
      <c r="BA32" s="63">
        <v>18.979999999999997</v>
      </c>
      <c r="BB32" s="129">
        <f t="shared" si="25"/>
        <v>7905.7259425384136</v>
      </c>
      <c r="BC32" s="133">
        <f t="shared" si="26"/>
        <v>127.55418840428796</v>
      </c>
      <c r="BD32" s="62">
        <f t="shared" si="27"/>
        <v>1.7823955091319856</v>
      </c>
      <c r="BE32" s="62">
        <f t="shared" si="28"/>
        <v>3.4081639663916028</v>
      </c>
      <c r="BF32" s="62">
        <f t="shared" si="29"/>
        <v>0.94332201695858309</v>
      </c>
      <c r="BG32" s="62">
        <f t="shared" si="30"/>
        <v>0.32172959356467029</v>
      </c>
      <c r="BH32" s="134">
        <f t="shared" si="31"/>
        <v>134.00979949033479</v>
      </c>
      <c r="BI32" s="128">
        <v>5649.6332206220723</v>
      </c>
      <c r="BJ32" s="63">
        <v>7922.6497600342127</v>
      </c>
      <c r="BK32" s="63">
        <v>7922.6497600342127</v>
      </c>
      <c r="BL32" s="63">
        <v>7922.64976003421</v>
      </c>
      <c r="BM32" s="129">
        <v>4764.1122669681345</v>
      </c>
      <c r="BN32" s="139">
        <f t="shared" si="47"/>
        <v>720634</v>
      </c>
      <c r="BO32" s="65">
        <f t="shared" si="48"/>
        <v>14121</v>
      </c>
      <c r="BP32" s="65">
        <f t="shared" si="49"/>
        <v>27002</v>
      </c>
      <c r="BQ32" s="65">
        <f t="shared" si="50"/>
        <v>7474</v>
      </c>
      <c r="BR32" s="65">
        <f t="shared" si="51"/>
        <v>1533</v>
      </c>
      <c r="BS32" s="140">
        <f t="shared" si="36"/>
        <v>770764</v>
      </c>
    </row>
    <row r="33" spans="1:71" x14ac:dyDescent="0.2">
      <c r="A33" s="66" t="s">
        <v>29</v>
      </c>
      <c r="B33" s="48">
        <v>236353004</v>
      </c>
      <c r="C33" s="68">
        <v>415342.45979348314</v>
      </c>
      <c r="D33" s="68">
        <v>61721.81643087836</v>
      </c>
      <c r="E33" s="68">
        <v>186236.64615909455</v>
      </c>
      <c r="F33" s="47">
        <f t="shared" si="14"/>
        <v>3.3673157958452264E-2</v>
      </c>
      <c r="G33" s="47">
        <f t="shared" si="37"/>
        <v>3.3172773979973647E-2</v>
      </c>
      <c r="H33" s="47">
        <f t="shared" si="15"/>
        <v>4.0435637968691228E-2</v>
      </c>
      <c r="I33" s="69">
        <v>31827</v>
      </c>
      <c r="J33" s="69">
        <v>16750</v>
      </c>
      <c r="K33" s="47">
        <f t="shared" si="16"/>
        <v>3.4865951169921527E-2</v>
      </c>
      <c r="L33" s="47">
        <f t="shared" si="17"/>
        <v>3.4230548363166705E-2</v>
      </c>
      <c r="M33" s="69">
        <v>15643957</v>
      </c>
      <c r="N33" s="69">
        <v>0</v>
      </c>
      <c r="O33" s="69">
        <v>2754866</v>
      </c>
      <c r="P33" s="69">
        <v>265690968</v>
      </c>
      <c r="Q33" s="69">
        <v>154297411</v>
      </c>
      <c r="R33" s="69">
        <v>0</v>
      </c>
      <c r="S33" s="69">
        <v>0</v>
      </c>
      <c r="T33" s="16">
        <f t="shared" si="0"/>
        <v>18398823</v>
      </c>
      <c r="U33" s="47">
        <f t="shared" si="18"/>
        <v>3.5238681966392349E-2</v>
      </c>
      <c r="V33" s="47">
        <f t="shared" si="1"/>
        <v>2.5411310678790933E-2</v>
      </c>
      <c r="W33" s="17">
        <f t="shared" si="19"/>
        <v>9.8273712876014163E-3</v>
      </c>
      <c r="X33" s="17">
        <f t="shared" si="20"/>
        <v>9.8273712876014163E-3</v>
      </c>
      <c r="Y33" s="21">
        <f t="shared" si="38"/>
        <v>1239569.9352712273</v>
      </c>
      <c r="Z33" s="22">
        <f t="shared" si="39"/>
        <v>2557538.7572373422</v>
      </c>
      <c r="AA33" s="23">
        <f t="shared" si="21"/>
        <v>3797108.6925085695</v>
      </c>
      <c r="AB33" s="23">
        <f t="shared" si="22"/>
        <v>9199411.5</v>
      </c>
      <c r="AC33" s="22">
        <f t="shared" si="40"/>
        <v>1898554.3462542847</v>
      </c>
      <c r="AD33" s="22">
        <f t="shared" si="41"/>
        <v>11097965.846254285</v>
      </c>
      <c r="AE33" s="17">
        <f t="shared" si="2"/>
        <v>6.3540280675482286E-4</v>
      </c>
      <c r="AF33" s="22">
        <f t="shared" si="42"/>
        <v>607399.87310291931</v>
      </c>
      <c r="AG33" s="22">
        <f t="shared" si="23"/>
        <v>11705365.719357206</v>
      </c>
      <c r="AH33" s="22">
        <f t="shared" si="3"/>
        <v>0</v>
      </c>
      <c r="AI33" s="24">
        <f t="shared" si="4"/>
        <v>11705365.719357206</v>
      </c>
      <c r="AJ33" s="15">
        <f t="shared" si="5"/>
        <v>-29337964</v>
      </c>
      <c r="AK33" s="15">
        <f t="shared" si="24"/>
        <v>0</v>
      </c>
      <c r="AL33" s="55">
        <f t="shared" si="6"/>
        <v>771487.05500000005</v>
      </c>
      <c r="AM33" s="55">
        <f t="shared" si="7"/>
        <v>578615.29125000001</v>
      </c>
      <c r="AN33" s="21">
        <f>MIN(AL33,AM33)</f>
        <v>578615.29125000001</v>
      </c>
      <c r="AO33" s="21">
        <f t="shared" si="44"/>
        <v>11126750.428107206</v>
      </c>
      <c r="AP33" s="51">
        <f t="shared" si="8"/>
        <v>0</v>
      </c>
      <c r="AQ33" s="21">
        <f t="shared" si="9"/>
        <v>11126750.428107206</v>
      </c>
      <c r="AR33" s="21">
        <f t="shared" si="45"/>
        <v>4711973.7952041412</v>
      </c>
      <c r="AS33" s="24">
        <f t="shared" si="10"/>
        <v>5290589.086454141</v>
      </c>
      <c r="AT33" s="21">
        <f t="shared" si="46"/>
        <v>4883790</v>
      </c>
      <c r="AU33" s="28">
        <f t="shared" si="11"/>
        <v>3.1651794857400425E-2</v>
      </c>
      <c r="AW33" s="128">
        <v>21853.25</v>
      </c>
      <c r="AX33" s="63">
        <v>567</v>
      </c>
      <c r="AY33" s="63">
        <v>4849.91</v>
      </c>
      <c r="AZ33" s="63">
        <v>101.19</v>
      </c>
      <c r="BA33" s="63">
        <v>133.55000000000001</v>
      </c>
      <c r="BB33" s="129">
        <f t="shared" si="25"/>
        <v>27504.899999999998</v>
      </c>
      <c r="BC33" s="133">
        <f t="shared" si="26"/>
        <v>691.69458596748586</v>
      </c>
      <c r="BD33" s="62">
        <f t="shared" si="27"/>
        <v>17.946567684146043</v>
      </c>
      <c r="BE33" s="62">
        <f t="shared" si="28"/>
        <v>153.50835639685488</v>
      </c>
      <c r="BF33" s="62">
        <f t="shared" si="29"/>
        <v>3.2028451216203488</v>
      </c>
      <c r="BG33" s="62">
        <f t="shared" si="30"/>
        <v>4.2270972032058269</v>
      </c>
      <c r="BH33" s="134">
        <f t="shared" si="31"/>
        <v>870.57945237331307</v>
      </c>
      <c r="BI33" s="128">
        <v>5649.6332206220723</v>
      </c>
      <c r="BJ33" s="63">
        <v>7922.6497600342127</v>
      </c>
      <c r="BK33" s="63">
        <v>7922.6497600342127</v>
      </c>
      <c r="BL33" s="63">
        <v>7922.64976003421</v>
      </c>
      <c r="BM33" s="129">
        <v>4764.1122669681345</v>
      </c>
      <c r="BN33" s="139">
        <f t="shared" si="47"/>
        <v>3907821</v>
      </c>
      <c r="BO33" s="65">
        <f t="shared" si="48"/>
        <v>142184</v>
      </c>
      <c r="BP33" s="65">
        <f t="shared" si="49"/>
        <v>1216193</v>
      </c>
      <c r="BQ33" s="65">
        <f t="shared" si="50"/>
        <v>25375</v>
      </c>
      <c r="BR33" s="65">
        <f t="shared" si="51"/>
        <v>20138</v>
      </c>
      <c r="BS33" s="140">
        <f t="shared" si="36"/>
        <v>5311711</v>
      </c>
    </row>
    <row r="34" spans="1:71" x14ac:dyDescent="0.2">
      <c r="A34" s="66" t="s">
        <v>30</v>
      </c>
      <c r="B34" s="48">
        <v>24192440</v>
      </c>
      <c r="C34" s="68">
        <v>8286.1819778263325</v>
      </c>
      <c r="D34" s="68">
        <v>616.95184032485349</v>
      </c>
      <c r="E34" s="68">
        <v>2521.0573556035056</v>
      </c>
      <c r="F34" s="47">
        <f t="shared" si="14"/>
        <v>6.7178760088858224E-4</v>
      </c>
      <c r="G34" s="47">
        <f t="shared" si="37"/>
        <v>3.3158460231877374E-4</v>
      </c>
      <c r="H34" s="47">
        <f t="shared" si="15"/>
        <v>5.473711250277007E-4</v>
      </c>
      <c r="I34" s="69">
        <v>1670</v>
      </c>
      <c r="J34" s="69">
        <v>687</v>
      </c>
      <c r="K34" s="47">
        <f t="shared" si="16"/>
        <v>1.8294573303726067E-3</v>
      </c>
      <c r="L34" s="47">
        <f t="shared" si="17"/>
        <v>1.4039633865967477E-3</v>
      </c>
      <c r="M34" s="69">
        <v>1341904</v>
      </c>
      <c r="N34" s="69">
        <v>0</v>
      </c>
      <c r="O34" s="69">
        <v>1338930</v>
      </c>
      <c r="P34" s="69">
        <v>26358050</v>
      </c>
      <c r="Q34" s="69">
        <v>12563806</v>
      </c>
      <c r="R34" s="69">
        <v>0</v>
      </c>
      <c r="S34" s="69">
        <v>0</v>
      </c>
      <c r="T34" s="16">
        <f t="shared" si="0"/>
        <v>2680834</v>
      </c>
      <c r="U34" s="47">
        <f t="shared" si="18"/>
        <v>5.5563273228090965E-4</v>
      </c>
      <c r="V34" s="47">
        <f t="shared" si="1"/>
        <v>2.0691389149365413E-3</v>
      </c>
      <c r="W34" s="17">
        <f t="shared" si="19"/>
        <v>-1.5135061826556317E-3</v>
      </c>
      <c r="X34" s="17">
        <f t="shared" si="20"/>
        <v>0</v>
      </c>
      <c r="Y34" s="21">
        <f t="shared" si="38"/>
        <v>100933.10114049973</v>
      </c>
      <c r="Z34" s="22">
        <f t="shared" si="39"/>
        <v>0</v>
      </c>
      <c r="AA34" s="23">
        <f t="shared" si="21"/>
        <v>100933.10114049973</v>
      </c>
      <c r="AB34" s="23">
        <f t="shared" si="22"/>
        <v>1340417</v>
      </c>
      <c r="AC34" s="22">
        <f t="shared" si="40"/>
        <v>50466.550570249863</v>
      </c>
      <c r="AD34" s="22">
        <f t="shared" si="41"/>
        <v>1390883.5505702498</v>
      </c>
      <c r="AE34" s="17">
        <f t="shared" si="2"/>
        <v>4.2549394377585899E-4</v>
      </c>
      <c r="AF34" s="22">
        <f t="shared" si="42"/>
        <v>406741.9355219205</v>
      </c>
      <c r="AG34" s="22">
        <f t="shared" si="23"/>
        <v>1797625.4860921702</v>
      </c>
      <c r="AH34" s="22">
        <f t="shared" si="3"/>
        <v>0</v>
      </c>
      <c r="AI34" s="24">
        <f t="shared" si="4"/>
        <v>1797625.4860921702</v>
      </c>
      <c r="AJ34" s="15">
        <f t="shared" si="5"/>
        <v>-2165610</v>
      </c>
      <c r="AK34" s="15">
        <f t="shared" si="24"/>
        <v>0</v>
      </c>
      <c r="AL34" s="55">
        <f t="shared" si="6"/>
        <v>62819.03</v>
      </c>
      <c r="AM34" s="55">
        <f t="shared" si="7"/>
        <v>47114.272499999999</v>
      </c>
      <c r="AN34" s="21">
        <f>MIN(AL34,AM34)</f>
        <v>47114.272499999999</v>
      </c>
      <c r="AO34" s="21">
        <f t="shared" si="44"/>
        <v>1750511.2135921703</v>
      </c>
      <c r="AP34" s="51">
        <f t="shared" si="8"/>
        <v>0</v>
      </c>
      <c r="AQ34" s="21">
        <f t="shared" si="9"/>
        <v>1750511.2135921703</v>
      </c>
      <c r="AR34" s="21">
        <f t="shared" si="45"/>
        <v>741309.24567348743</v>
      </c>
      <c r="AS34" s="24">
        <f t="shared" si="10"/>
        <v>788423.51817348739</v>
      </c>
      <c r="AT34" s="21">
        <f t="shared" si="46"/>
        <v>727801</v>
      </c>
      <c r="AU34" s="28">
        <f t="shared" si="11"/>
        <v>5.7928385713692174E-2</v>
      </c>
      <c r="AW34" s="128">
        <v>1700.8687735664005</v>
      </c>
      <c r="AX34" s="63">
        <v>333</v>
      </c>
      <c r="AY34" s="63">
        <v>240</v>
      </c>
      <c r="AZ34" s="63">
        <v>8.86</v>
      </c>
      <c r="BA34" s="63">
        <v>104.17</v>
      </c>
      <c r="BB34" s="129">
        <f t="shared" si="25"/>
        <v>2386.8987735664009</v>
      </c>
      <c r="BC34" s="133">
        <f t="shared" si="26"/>
        <v>98.528582363528997</v>
      </c>
      <c r="BD34" s="62">
        <f t="shared" si="27"/>
        <v>19.290152442659494</v>
      </c>
      <c r="BE34" s="62">
        <f t="shared" si="28"/>
        <v>13.902812571286121</v>
      </c>
      <c r="BF34" s="62">
        <f t="shared" si="29"/>
        <v>0.5132454974233126</v>
      </c>
      <c r="BG34" s="62">
        <f t="shared" si="30"/>
        <v>6.0343999397953141</v>
      </c>
      <c r="BH34" s="134">
        <f t="shared" si="31"/>
        <v>138.26919281469324</v>
      </c>
      <c r="BI34" s="128">
        <v>5787.7384976539915</v>
      </c>
      <c r="BJ34" s="63">
        <v>8124.4294593269724</v>
      </c>
      <c r="BK34" s="63">
        <v>8124.4294593269724</v>
      </c>
      <c r="BL34" s="63">
        <v>7922.64976003421</v>
      </c>
      <c r="BM34" s="129">
        <v>4764.1122669681345</v>
      </c>
      <c r="BN34" s="139">
        <f t="shared" si="47"/>
        <v>570258</v>
      </c>
      <c r="BO34" s="65">
        <f t="shared" si="48"/>
        <v>156721</v>
      </c>
      <c r="BP34" s="65">
        <f t="shared" si="49"/>
        <v>112952</v>
      </c>
      <c r="BQ34" s="65">
        <f t="shared" si="50"/>
        <v>4066</v>
      </c>
      <c r="BR34" s="65">
        <f t="shared" si="51"/>
        <v>28749</v>
      </c>
      <c r="BS34" s="140">
        <f t="shared" si="36"/>
        <v>872746</v>
      </c>
    </row>
    <row r="35" spans="1:71" x14ac:dyDescent="0.2">
      <c r="A35" s="66" t="s">
        <v>31</v>
      </c>
      <c r="B35" s="48">
        <v>21945716</v>
      </c>
      <c r="C35" s="68">
        <v>14852.382941609991</v>
      </c>
      <c r="D35" s="68">
        <v>1456.2322600266878</v>
      </c>
      <c r="E35" s="68">
        <v>3400.3465487282438</v>
      </c>
      <c r="F35" s="47">
        <f t="shared" si="14"/>
        <v>1.2041307722329385E-3</v>
      </c>
      <c r="G35" s="47">
        <f t="shared" si="37"/>
        <v>7.8266108189330977E-4</v>
      </c>
      <c r="H35" s="47">
        <f t="shared" si="15"/>
        <v>7.3828209886794935E-4</v>
      </c>
      <c r="I35" s="69">
        <v>788</v>
      </c>
      <c r="J35" s="69">
        <v>443</v>
      </c>
      <c r="K35" s="47">
        <f t="shared" si="16"/>
        <v>8.6324094391234383E-4</v>
      </c>
      <c r="L35" s="47">
        <f t="shared" si="17"/>
        <v>9.0532136864972235E-4</v>
      </c>
      <c r="M35" s="69">
        <v>0</v>
      </c>
      <c r="N35" s="69">
        <v>0</v>
      </c>
      <c r="O35" s="69">
        <v>1436019</v>
      </c>
      <c r="P35" s="69">
        <v>22357512</v>
      </c>
      <c r="Q35" s="69">
        <v>9918097</v>
      </c>
      <c r="R35" s="69">
        <v>0</v>
      </c>
      <c r="S35" s="69">
        <v>0</v>
      </c>
      <c r="T35" s="16">
        <f t="shared" si="0"/>
        <v>1436019</v>
      </c>
      <c r="U35" s="47">
        <f t="shared" si="18"/>
        <v>9.8230118130678413E-4</v>
      </c>
      <c r="V35" s="47">
        <f t="shared" si="1"/>
        <v>1.6334158984001638E-3</v>
      </c>
      <c r="W35" s="17">
        <f t="shared" si="19"/>
        <v>-6.5111471709337963E-4</v>
      </c>
      <c r="X35" s="17">
        <f t="shared" si="20"/>
        <v>0</v>
      </c>
      <c r="Y35" s="21">
        <f t="shared" si="38"/>
        <v>79678.426077439202</v>
      </c>
      <c r="Z35" s="22">
        <f t="shared" si="39"/>
        <v>0</v>
      </c>
      <c r="AA35" s="23">
        <f t="shared" si="21"/>
        <v>79678.426077439202</v>
      </c>
      <c r="AB35" s="23">
        <f t="shared" si="22"/>
        <v>718009.5</v>
      </c>
      <c r="AC35" s="22">
        <f t="shared" si="40"/>
        <v>39839.213038719601</v>
      </c>
      <c r="AD35" s="22">
        <f t="shared" si="41"/>
        <v>757848.71303871961</v>
      </c>
      <c r="AE35" s="17">
        <f t="shared" si="2"/>
        <v>0</v>
      </c>
      <c r="AF35" s="22">
        <f t="shared" si="42"/>
        <v>0</v>
      </c>
      <c r="AG35" s="22">
        <f t="shared" si="23"/>
        <v>757848.71303871961</v>
      </c>
      <c r="AH35" s="22">
        <f t="shared" si="3"/>
        <v>0</v>
      </c>
      <c r="AI35" s="24">
        <f t="shared" si="4"/>
        <v>757848.71303871961</v>
      </c>
      <c r="AJ35" s="15">
        <f t="shared" si="5"/>
        <v>-411796</v>
      </c>
      <c r="AK35" s="15">
        <f t="shared" si="24"/>
        <v>0</v>
      </c>
      <c r="AL35" s="55">
        <f t="shared" si="6"/>
        <v>49590.485000000001</v>
      </c>
      <c r="AM35" s="55">
        <f t="shared" si="7"/>
        <v>37192.863749999997</v>
      </c>
      <c r="AN35" s="21">
        <f t="shared" ref="AN35:AN37" si="52">MIN(AL35,AM35)</f>
        <v>37192.863749999997</v>
      </c>
      <c r="AO35" s="21">
        <f t="shared" si="44"/>
        <v>720655.84928871959</v>
      </c>
      <c r="AP35" s="51">
        <f t="shared" si="8"/>
        <v>0</v>
      </c>
      <c r="AQ35" s="21">
        <f t="shared" si="9"/>
        <v>720655.84928871959</v>
      </c>
      <c r="AR35" s="21">
        <f t="shared" si="45"/>
        <v>305184.47404294688</v>
      </c>
      <c r="AS35" s="24">
        <f t="shared" si="10"/>
        <v>342377.3377929469</v>
      </c>
      <c r="AT35" s="21">
        <f t="shared" si="46"/>
        <v>316052</v>
      </c>
      <c r="AU35" s="28">
        <f t="shared" si="11"/>
        <v>3.1866193686147654E-2</v>
      </c>
      <c r="AW35" s="128">
        <v>796.95</v>
      </c>
      <c r="AX35" s="63">
        <v>709.84</v>
      </c>
      <c r="AY35" s="63">
        <v>59.557306452606298</v>
      </c>
      <c r="AZ35" s="63">
        <v>0.65000000000000036</v>
      </c>
      <c r="BA35" s="63">
        <v>29.550000000000004</v>
      </c>
      <c r="BB35" s="129">
        <f t="shared" si="25"/>
        <v>1596.5473064526063</v>
      </c>
      <c r="BC35" s="133">
        <f t="shared" si="26"/>
        <v>25.395763058175373</v>
      </c>
      <c r="BD35" s="62">
        <f t="shared" si="27"/>
        <v>22.61989892617505</v>
      </c>
      <c r="BE35" s="62">
        <f t="shared" si="28"/>
        <v>1.8978646628440037</v>
      </c>
      <c r="BF35" s="62">
        <f t="shared" si="29"/>
        <v>2.0713025895995985E-2</v>
      </c>
      <c r="BG35" s="62">
        <f t="shared" si="30"/>
        <v>0.94164602342566328</v>
      </c>
      <c r="BH35" s="134">
        <f t="shared" si="31"/>
        <v>50.875885696516079</v>
      </c>
      <c r="BI35" s="128">
        <v>5751.0983221149099</v>
      </c>
      <c r="BJ35" s="63">
        <v>8093.7163188516688</v>
      </c>
      <c r="BK35" s="63">
        <v>8093.7163188516688</v>
      </c>
      <c r="BL35" s="63">
        <v>7922.64976003421</v>
      </c>
      <c r="BM35" s="129">
        <v>4764.1122669681345</v>
      </c>
      <c r="BN35" s="139">
        <f t="shared" si="47"/>
        <v>146054</v>
      </c>
      <c r="BO35" s="65">
        <f t="shared" si="48"/>
        <v>183079</v>
      </c>
      <c r="BP35" s="65">
        <f t="shared" si="49"/>
        <v>15361</v>
      </c>
      <c r="BQ35" s="65">
        <f t="shared" si="50"/>
        <v>164</v>
      </c>
      <c r="BR35" s="65">
        <f t="shared" si="51"/>
        <v>4486</v>
      </c>
      <c r="BS35" s="140">
        <f t="shared" si="36"/>
        <v>349144</v>
      </c>
    </row>
    <row r="36" spans="1:71" x14ac:dyDescent="0.2">
      <c r="A36" s="66" t="s">
        <v>32</v>
      </c>
      <c r="B36" s="48">
        <v>172320716</v>
      </c>
      <c r="C36" s="68">
        <v>170609.95109607722</v>
      </c>
      <c r="D36" s="68">
        <v>23440.784243296086</v>
      </c>
      <c r="E36" s="68">
        <v>66472.412566813276</v>
      </c>
      <c r="F36" s="47">
        <f t="shared" si="14"/>
        <v>1.383190111456109E-2</v>
      </c>
      <c r="G36" s="47">
        <f t="shared" si="37"/>
        <v>1.2598395228484735E-2</v>
      </c>
      <c r="H36" s="47">
        <f t="shared" si="15"/>
        <v>1.443246785684175E-2</v>
      </c>
      <c r="I36" s="69">
        <v>21619</v>
      </c>
      <c r="J36" s="69">
        <v>11822</v>
      </c>
      <c r="K36" s="47">
        <f t="shared" si="16"/>
        <v>2.368325630259005E-2</v>
      </c>
      <c r="L36" s="47">
        <f t="shared" si="17"/>
        <v>2.4159614492498913E-2</v>
      </c>
      <c r="M36" s="69">
        <v>1854260</v>
      </c>
      <c r="N36" s="69">
        <v>0</v>
      </c>
      <c r="O36" s="69">
        <v>1445276</v>
      </c>
      <c r="P36" s="69">
        <v>180567181</v>
      </c>
      <c r="Q36" s="69">
        <v>108869915</v>
      </c>
      <c r="R36" s="69">
        <v>0</v>
      </c>
      <c r="S36" s="69">
        <v>0</v>
      </c>
      <c r="T36" s="16">
        <f t="shared" si="0"/>
        <v>3299536</v>
      </c>
      <c r="U36" s="47">
        <f t="shared" si="18"/>
        <v>1.3673666328612166E-2</v>
      </c>
      <c r="V36" s="47">
        <f t="shared" si="1"/>
        <v>1.7929835735471682E-2</v>
      </c>
      <c r="W36" s="17">
        <f t="shared" si="19"/>
        <v>-4.2561694068595154E-3</v>
      </c>
      <c r="X36" s="17">
        <f t="shared" si="20"/>
        <v>0</v>
      </c>
      <c r="Y36" s="21">
        <f t="shared" si="38"/>
        <v>874621.76205622812</v>
      </c>
      <c r="Z36" s="22">
        <f t="shared" si="39"/>
        <v>0</v>
      </c>
      <c r="AA36" s="23">
        <f t="shared" si="21"/>
        <v>874621.76205622812</v>
      </c>
      <c r="AB36" s="23">
        <f t="shared" si="22"/>
        <v>1649768</v>
      </c>
      <c r="AC36" s="22">
        <f t="shared" si="40"/>
        <v>437310.88102811406</v>
      </c>
      <c r="AD36" s="22">
        <f t="shared" si="41"/>
        <v>2087078.8810281141</v>
      </c>
      <c r="AE36" s="17">
        <f t="shared" si="2"/>
        <v>0</v>
      </c>
      <c r="AF36" s="22">
        <f t="shared" si="42"/>
        <v>0</v>
      </c>
      <c r="AG36" s="22">
        <f t="shared" si="23"/>
        <v>2087078.8810281141</v>
      </c>
      <c r="AH36" s="22">
        <f t="shared" si="3"/>
        <v>0</v>
      </c>
      <c r="AI36" s="24">
        <f t="shared" si="4"/>
        <v>2087078.8810281141</v>
      </c>
      <c r="AJ36" s="15">
        <f t="shared" si="5"/>
        <v>-8246465</v>
      </c>
      <c r="AK36" s="15">
        <f t="shared" si="24"/>
        <v>0</v>
      </c>
      <c r="AL36" s="55">
        <f t="shared" si="6"/>
        <v>544349.57499999995</v>
      </c>
      <c r="AM36" s="55">
        <f t="shared" si="7"/>
        <v>408262.18124999997</v>
      </c>
      <c r="AN36" s="21">
        <f t="shared" si="52"/>
        <v>408262.18124999997</v>
      </c>
      <c r="AO36" s="21">
        <f t="shared" si="44"/>
        <v>1678816.6997781142</v>
      </c>
      <c r="AP36" s="51">
        <f t="shared" si="8"/>
        <v>0</v>
      </c>
      <c r="AQ36" s="21">
        <f t="shared" si="9"/>
        <v>1678816.6997781142</v>
      </c>
      <c r="AR36" s="21">
        <f t="shared" si="45"/>
        <v>710947.94004930789</v>
      </c>
      <c r="AS36" s="24">
        <f t="shared" si="10"/>
        <v>1119210.1212993078</v>
      </c>
      <c r="AT36" s="21">
        <f t="shared" si="46"/>
        <v>1033153</v>
      </c>
      <c r="AU36" s="28">
        <f t="shared" si="11"/>
        <v>9.4897933924169963E-3</v>
      </c>
      <c r="AW36" s="128">
        <v>19163.62</v>
      </c>
      <c r="AX36" s="63">
        <v>0</v>
      </c>
      <c r="AY36" s="63">
        <v>752.16</v>
      </c>
      <c r="AZ36" s="63">
        <v>229.73000000000002</v>
      </c>
      <c r="BA36" s="63">
        <v>76.16</v>
      </c>
      <c r="BB36" s="129">
        <f t="shared" si="25"/>
        <v>20221.669999999998</v>
      </c>
      <c r="BC36" s="133">
        <f t="shared" si="26"/>
        <v>181.85879445079019</v>
      </c>
      <c r="BD36" s="62">
        <f t="shared" si="27"/>
        <v>0</v>
      </c>
      <c r="BE36" s="62">
        <f t="shared" si="28"/>
        <v>7.1378429980403677</v>
      </c>
      <c r="BF36" s="62">
        <f t="shared" si="29"/>
        <v>2.1800902360399568</v>
      </c>
      <c r="BG36" s="62">
        <f t="shared" si="30"/>
        <v>0.72274266476647842</v>
      </c>
      <c r="BH36" s="134">
        <f t="shared" si="31"/>
        <v>191.89947034963697</v>
      </c>
      <c r="BI36" s="128">
        <v>5649.6332206220723</v>
      </c>
      <c r="BJ36" s="63">
        <v>7922.6497600342127</v>
      </c>
      <c r="BK36" s="63">
        <v>7922.6497600342127</v>
      </c>
      <c r="BL36" s="63">
        <v>7922.64976003421</v>
      </c>
      <c r="BM36" s="129">
        <v>4764.1122669681345</v>
      </c>
      <c r="BN36" s="139">
        <f t="shared" si="47"/>
        <v>1027435</v>
      </c>
      <c r="BO36" s="65">
        <f t="shared" si="48"/>
        <v>0</v>
      </c>
      <c r="BP36" s="65">
        <f t="shared" si="49"/>
        <v>56551</v>
      </c>
      <c r="BQ36" s="65">
        <f t="shared" si="50"/>
        <v>17272</v>
      </c>
      <c r="BR36" s="65">
        <f t="shared" si="51"/>
        <v>3443</v>
      </c>
      <c r="BS36" s="140">
        <f t="shared" si="36"/>
        <v>1104701</v>
      </c>
    </row>
    <row r="37" spans="1:71" x14ac:dyDescent="0.2">
      <c r="A37" s="66" t="s">
        <v>33</v>
      </c>
      <c r="B37" s="48">
        <v>804336350</v>
      </c>
      <c r="C37" s="68">
        <v>1763253.9230078747</v>
      </c>
      <c r="D37" s="68">
        <v>311738.10156686197</v>
      </c>
      <c r="E37" s="68">
        <v>801508.5609115503</v>
      </c>
      <c r="F37" s="47">
        <f t="shared" si="14"/>
        <v>0.14295270437755614</v>
      </c>
      <c r="G37" s="47">
        <f t="shared" si="37"/>
        <v>0.16754558083695748</v>
      </c>
      <c r="H37" s="47">
        <f t="shared" si="15"/>
        <v>0.17402326913758956</v>
      </c>
      <c r="I37" s="69">
        <v>79788</v>
      </c>
      <c r="J37" s="69">
        <v>44491</v>
      </c>
      <c r="K37" s="47">
        <f t="shared" si="16"/>
        <v>8.7406432021418887E-2</v>
      </c>
      <c r="L37" s="47">
        <f t="shared" si="17"/>
        <v>9.0922467297053722E-2</v>
      </c>
      <c r="M37" s="69">
        <v>0</v>
      </c>
      <c r="N37" s="69">
        <v>17535325</v>
      </c>
      <c r="O37" s="69">
        <v>0</v>
      </c>
      <c r="P37" s="69">
        <v>835028097</v>
      </c>
      <c r="Q37" s="69">
        <v>537010515</v>
      </c>
      <c r="R37" s="69">
        <v>0</v>
      </c>
      <c r="S37" s="69">
        <v>20409092</v>
      </c>
      <c r="T37" s="16">
        <f t="shared" si="0"/>
        <v>17535325</v>
      </c>
      <c r="U37" s="47">
        <f t="shared" si="18"/>
        <v>0.15686856468241483</v>
      </c>
      <c r="V37" s="47">
        <f t="shared" si="1"/>
        <v>8.8440505553541132E-2</v>
      </c>
      <c r="W37" s="17">
        <f t="shared" si="19"/>
        <v>6.8428059128873703E-2</v>
      </c>
      <c r="X37" s="17">
        <f t="shared" si="20"/>
        <v>6.8428059128873703E-2</v>
      </c>
      <c r="Y37" s="21">
        <f t="shared" si="38"/>
        <v>4314149.4403850911</v>
      </c>
      <c r="Z37" s="22">
        <f t="shared" si="39"/>
        <v>17808161.326459598</v>
      </c>
      <c r="AA37" s="23">
        <f t="shared" si="21"/>
        <v>22122310.76684469</v>
      </c>
      <c r="AB37" s="23">
        <f t="shared" si="22"/>
        <v>8767662.5</v>
      </c>
      <c r="AC37" s="22">
        <f t="shared" si="40"/>
        <v>11061155.383422345</v>
      </c>
      <c r="AD37" s="22">
        <f t="shared" si="41"/>
        <v>19828817.883422345</v>
      </c>
      <c r="AE37" s="17">
        <f t="shared" si="2"/>
        <v>0</v>
      </c>
      <c r="AF37" s="22">
        <f t="shared" si="42"/>
        <v>0</v>
      </c>
      <c r="AG37" s="22">
        <f t="shared" si="23"/>
        <v>19828817.883422345</v>
      </c>
      <c r="AH37" s="22">
        <f t="shared" si="3"/>
        <v>20409092</v>
      </c>
      <c r="AI37" s="24">
        <f t="shared" si="4"/>
        <v>0</v>
      </c>
      <c r="AJ37" s="15">
        <f t="shared" si="5"/>
        <v>-30691747</v>
      </c>
      <c r="AK37" s="15">
        <f t="shared" si="24"/>
        <v>0</v>
      </c>
      <c r="AL37" s="55">
        <f t="shared" si="6"/>
        <v>2685052.5750000002</v>
      </c>
      <c r="AM37" s="55">
        <f t="shared" si="7"/>
        <v>2013789.4312499999</v>
      </c>
      <c r="AN37" s="21">
        <f t="shared" si="52"/>
        <v>2013789.4312499999</v>
      </c>
      <c r="AO37" s="21">
        <f t="shared" si="44"/>
        <v>0</v>
      </c>
      <c r="AP37" s="51">
        <f t="shared" si="8"/>
        <v>0</v>
      </c>
      <c r="AQ37" s="21">
        <f t="shared" si="9"/>
        <v>0</v>
      </c>
      <c r="AR37" s="21">
        <f t="shared" si="45"/>
        <v>0</v>
      </c>
      <c r="AS37" s="24">
        <f t="shared" si="10"/>
        <v>2013789.4312499999</v>
      </c>
      <c r="AT37" s="21">
        <f t="shared" si="46"/>
        <v>1858947</v>
      </c>
      <c r="AU37" s="28">
        <f t="shared" si="11"/>
        <v>3.4616584742293175E-3</v>
      </c>
      <c r="AW37" s="128">
        <v>79625.508902629866</v>
      </c>
      <c r="AX37" s="63">
        <v>82.7</v>
      </c>
      <c r="AY37" s="63">
        <v>8887.92</v>
      </c>
      <c r="AZ37" s="63">
        <v>6928.73</v>
      </c>
      <c r="BA37" s="63">
        <v>1220.8900000000003</v>
      </c>
      <c r="BB37" s="129">
        <f t="shared" si="25"/>
        <v>96745.748902629857</v>
      </c>
      <c r="BC37" s="133">
        <f t="shared" si="26"/>
        <v>275.63631765761062</v>
      </c>
      <c r="BD37" s="62">
        <f t="shared" si="27"/>
        <v>0.28627915581876456</v>
      </c>
      <c r="BE37" s="62">
        <f t="shared" si="28"/>
        <v>30.766943586272237</v>
      </c>
      <c r="BF37" s="62">
        <f t="shared" si="29"/>
        <v>23.984896920146898</v>
      </c>
      <c r="BG37" s="62">
        <f t="shared" si="30"/>
        <v>4.226304214601833</v>
      </c>
      <c r="BH37" s="134">
        <f t="shared" si="31"/>
        <v>334.90074153445039</v>
      </c>
      <c r="BI37" s="128">
        <v>5649.6332206220723</v>
      </c>
      <c r="BJ37" s="63">
        <v>7922.6497600342127</v>
      </c>
      <c r="BK37" s="63">
        <v>7922.6497600342127</v>
      </c>
      <c r="BL37" s="63">
        <v>7922.64976003421</v>
      </c>
      <c r="BM37" s="129">
        <v>4764.1122669681345</v>
      </c>
      <c r="BN37" s="139">
        <f t="shared" si="47"/>
        <v>1557244</v>
      </c>
      <c r="BO37" s="65">
        <f t="shared" si="48"/>
        <v>2268</v>
      </c>
      <c r="BP37" s="65">
        <f t="shared" si="49"/>
        <v>243756</v>
      </c>
      <c r="BQ37" s="65">
        <f t="shared" si="50"/>
        <v>190024</v>
      </c>
      <c r="BR37" s="65">
        <f t="shared" si="51"/>
        <v>20135</v>
      </c>
      <c r="BS37" s="140">
        <f t="shared" si="36"/>
        <v>2013427</v>
      </c>
    </row>
    <row r="38" spans="1:71" x14ac:dyDescent="0.2">
      <c r="A38" s="66" t="s">
        <v>34</v>
      </c>
      <c r="B38" s="48">
        <v>406968222</v>
      </c>
      <c r="C38" s="68">
        <v>548824.63541020581</v>
      </c>
      <c r="D38" s="68">
        <v>83757.344105677403</v>
      </c>
      <c r="E38" s="68">
        <v>227295.62653876009</v>
      </c>
      <c r="F38" s="47">
        <f t="shared" si="14"/>
        <v>4.4494990107312407E-2</v>
      </c>
      <c r="G38" s="47">
        <f t="shared" si="37"/>
        <v>4.5015905328905662E-2</v>
      </c>
      <c r="H38" s="47">
        <f t="shared" si="15"/>
        <v>4.935034997750537E-2</v>
      </c>
      <c r="I38" s="69">
        <v>46080</v>
      </c>
      <c r="J38" s="69">
        <v>25733</v>
      </c>
      <c r="K38" s="47">
        <f t="shared" si="16"/>
        <v>5.0479876517107614E-2</v>
      </c>
      <c r="L38" s="47">
        <f t="shared" si="17"/>
        <v>5.2588340359962314E-2</v>
      </c>
      <c r="M38" s="69">
        <v>6233107</v>
      </c>
      <c r="N38" s="69">
        <v>0</v>
      </c>
      <c r="O38" s="69">
        <v>1800833</v>
      </c>
      <c r="P38" s="69">
        <v>417860370</v>
      </c>
      <c r="Q38" s="69">
        <v>246295472</v>
      </c>
      <c r="R38" s="69">
        <v>0</v>
      </c>
      <c r="S38" s="69">
        <v>0</v>
      </c>
      <c r="T38" s="16">
        <f t="shared" si="0"/>
        <v>8033940</v>
      </c>
      <c r="U38" s="47">
        <f t="shared" si="18"/>
        <v>4.5839058880258965E-2</v>
      </c>
      <c r="V38" s="47">
        <f t="shared" si="1"/>
        <v>4.0562513118068154E-2</v>
      </c>
      <c r="W38" s="17">
        <f t="shared" si="19"/>
        <v>5.276545762190811E-3</v>
      </c>
      <c r="X38" s="17">
        <f t="shared" si="20"/>
        <v>5.276545762190811E-3</v>
      </c>
      <c r="Y38" s="21">
        <f t="shared" si="38"/>
        <v>1978649.2871525653</v>
      </c>
      <c r="Z38" s="22">
        <f t="shared" si="39"/>
        <v>1373202.4461277064</v>
      </c>
      <c r="AA38" s="23">
        <f t="shared" si="21"/>
        <v>3351851.7332802718</v>
      </c>
      <c r="AB38" s="23">
        <f t="shared" si="22"/>
        <v>4016970</v>
      </c>
      <c r="AC38" s="22">
        <f t="shared" si="40"/>
        <v>1675925.8666401359</v>
      </c>
      <c r="AD38" s="22">
        <f t="shared" si="41"/>
        <v>5692895.8666401356</v>
      </c>
      <c r="AE38" s="17">
        <f t="shared" si="2"/>
        <v>0</v>
      </c>
      <c r="AF38" s="22">
        <f t="shared" si="42"/>
        <v>0</v>
      </c>
      <c r="AG38" s="22">
        <f t="shared" si="23"/>
        <v>5692895.8666401356</v>
      </c>
      <c r="AH38" s="22">
        <f t="shared" si="3"/>
        <v>0</v>
      </c>
      <c r="AI38" s="24">
        <f t="shared" si="4"/>
        <v>5692895.8666401356</v>
      </c>
      <c r="AJ38" s="15">
        <f t="shared" si="5"/>
        <v>-10892148</v>
      </c>
      <c r="AK38" s="15">
        <f t="shared" si="24"/>
        <v>0</v>
      </c>
      <c r="AL38" s="55">
        <f t="shared" si="6"/>
        <v>1231477.3600000001</v>
      </c>
      <c r="AM38" s="55">
        <f t="shared" si="7"/>
        <v>923608.02</v>
      </c>
      <c r="AN38" s="21">
        <f>MIN(AL38,AM38)</f>
        <v>923608.02</v>
      </c>
      <c r="AO38" s="21">
        <f t="shared" si="44"/>
        <v>4769287.8466401361</v>
      </c>
      <c r="AP38" s="51">
        <f t="shared" si="8"/>
        <v>0</v>
      </c>
      <c r="AQ38" s="21">
        <f t="shared" si="9"/>
        <v>4769287.8466401361</v>
      </c>
      <c r="AR38" s="21">
        <f t="shared" si="45"/>
        <v>2019705.5286137837</v>
      </c>
      <c r="AS38" s="24">
        <f t="shared" si="10"/>
        <v>2943313.5486137839</v>
      </c>
      <c r="AT38" s="21">
        <f t="shared" si="46"/>
        <v>2716999</v>
      </c>
      <c r="AU38" s="28">
        <f t="shared" si="11"/>
        <v>1.1031461431008362E-2</v>
      </c>
      <c r="AW38" s="128">
        <v>43346.782300464802</v>
      </c>
      <c r="AX38" s="63">
        <v>169.8</v>
      </c>
      <c r="AY38" s="63">
        <v>2772.9338902774271</v>
      </c>
      <c r="AZ38" s="63">
        <v>0</v>
      </c>
      <c r="BA38" s="63">
        <v>30.11</v>
      </c>
      <c r="BB38" s="129">
        <f t="shared" si="25"/>
        <v>46319.62619074223</v>
      </c>
      <c r="BC38" s="133">
        <f t="shared" si="26"/>
        <v>478.17835710589338</v>
      </c>
      <c r="BD38" s="62">
        <f t="shared" si="27"/>
        <v>1.87314215098522</v>
      </c>
      <c r="BE38" s="62">
        <f t="shared" si="28"/>
        <v>30.589513261331408</v>
      </c>
      <c r="BF38" s="62">
        <f t="shared" si="29"/>
        <v>0</v>
      </c>
      <c r="BG38" s="62">
        <f t="shared" si="30"/>
        <v>0.33215730368766178</v>
      </c>
      <c r="BH38" s="134">
        <f t="shared" si="31"/>
        <v>510.97316982189773</v>
      </c>
      <c r="BI38" s="128">
        <v>5649.6332206220723</v>
      </c>
      <c r="BJ38" s="63">
        <v>7922.6497600342127</v>
      </c>
      <c r="BK38" s="63">
        <v>7922.6497600342127</v>
      </c>
      <c r="BL38" s="63">
        <v>7922.64976003421</v>
      </c>
      <c r="BM38" s="129">
        <v>4764.1122669681345</v>
      </c>
      <c r="BN38" s="139">
        <f t="shared" si="47"/>
        <v>2701532</v>
      </c>
      <c r="BO38" s="65">
        <f t="shared" si="48"/>
        <v>14840</v>
      </c>
      <c r="BP38" s="65">
        <f t="shared" si="49"/>
        <v>242350</v>
      </c>
      <c r="BQ38" s="65">
        <f t="shared" si="50"/>
        <v>0</v>
      </c>
      <c r="BR38" s="65">
        <f t="shared" si="51"/>
        <v>1582</v>
      </c>
      <c r="BS38" s="140">
        <f t="shared" si="36"/>
        <v>2960304</v>
      </c>
    </row>
    <row r="39" spans="1:71" x14ac:dyDescent="0.2">
      <c r="A39" s="66" t="s">
        <v>35</v>
      </c>
      <c r="B39" s="48">
        <v>32906593</v>
      </c>
      <c r="C39" s="68">
        <v>46050.015341791062</v>
      </c>
      <c r="D39" s="68">
        <v>10123.056052609989</v>
      </c>
      <c r="E39" s="68">
        <v>21037.569332035688</v>
      </c>
      <c r="F39" s="47">
        <f t="shared" si="14"/>
        <v>3.7334238386422026E-3</v>
      </c>
      <c r="G39" s="47">
        <f t="shared" si="37"/>
        <v>5.440699412919991E-3</v>
      </c>
      <c r="H39" s="47">
        <f t="shared" si="15"/>
        <v>4.567669976856998E-3</v>
      </c>
      <c r="I39" s="69">
        <v>1803</v>
      </c>
      <c r="J39" s="69">
        <v>953</v>
      </c>
      <c r="K39" s="47">
        <f t="shared" si="16"/>
        <v>1.9751566267435989E-3</v>
      </c>
      <c r="L39" s="47">
        <f t="shared" si="17"/>
        <v>1.9475649307521116E-3</v>
      </c>
      <c r="M39" s="69">
        <v>1007152</v>
      </c>
      <c r="N39" s="69">
        <v>0</v>
      </c>
      <c r="O39" s="69">
        <v>1414344</v>
      </c>
      <c r="P39" s="69">
        <v>33927505</v>
      </c>
      <c r="Q39" s="69">
        <v>21349110</v>
      </c>
      <c r="R39" s="69">
        <v>-46199332</v>
      </c>
      <c r="S39" s="69">
        <v>0</v>
      </c>
      <c r="T39" s="16">
        <f t="shared" si="0"/>
        <v>2421496</v>
      </c>
      <c r="U39" s="47">
        <f t="shared" si="18"/>
        <v>4.3688042667653481E-3</v>
      </c>
      <c r="V39" s="47">
        <f t="shared" si="1"/>
        <v>3.5159946198039726E-3</v>
      </c>
      <c r="W39" s="17">
        <f t="shared" si="19"/>
        <v>8.5280964696137548E-4</v>
      </c>
      <c r="X39" s="17">
        <f t="shared" si="20"/>
        <v>8.5280964696137548E-4</v>
      </c>
      <c r="Y39" s="21">
        <f t="shared" si="38"/>
        <v>171511.07545672503</v>
      </c>
      <c r="Z39" s="22">
        <f t="shared" si="39"/>
        <v>221940.70630071373</v>
      </c>
      <c r="AA39" s="23">
        <f t="shared" si="21"/>
        <v>393451.78175743879</v>
      </c>
      <c r="AB39" s="23">
        <f t="shared" si="22"/>
        <v>1210748</v>
      </c>
      <c r="AC39" s="22">
        <f t="shared" si="40"/>
        <v>196725.89087871939</v>
      </c>
      <c r="AD39" s="22">
        <f t="shared" si="41"/>
        <v>1407473.8908787193</v>
      </c>
      <c r="AE39" s="17">
        <f t="shared" si="2"/>
        <v>2.7591695991487303E-5</v>
      </c>
      <c r="AF39" s="22">
        <f t="shared" si="42"/>
        <v>26375.698164629663</v>
      </c>
      <c r="AG39" s="22">
        <f t="shared" si="23"/>
        <v>1433849.589043349</v>
      </c>
      <c r="AH39" s="22">
        <f t="shared" si="3"/>
        <v>0</v>
      </c>
      <c r="AI39" s="24">
        <f t="shared" si="4"/>
        <v>1433849.589043349</v>
      </c>
      <c r="AJ39" s="15">
        <f t="shared" si="5"/>
        <v>-1020912</v>
      </c>
      <c r="AK39" s="15">
        <f t="shared" si="24"/>
        <v>0</v>
      </c>
      <c r="AL39" s="55">
        <f t="shared" si="6"/>
        <v>106745.55</v>
      </c>
      <c r="AM39" s="55">
        <f t="shared" si="7"/>
        <v>80059.162499999991</v>
      </c>
      <c r="AN39" s="21">
        <f t="shared" ref="AN39:AN41" si="53">MIN(AL39,AM39)</f>
        <v>80059.162499999991</v>
      </c>
      <c r="AO39" s="21">
        <f t="shared" si="44"/>
        <v>1353790.4265433489</v>
      </c>
      <c r="AP39" s="51">
        <f t="shared" si="8"/>
        <v>1</v>
      </c>
      <c r="AQ39" s="21">
        <f t="shared" si="9"/>
        <v>0</v>
      </c>
      <c r="AR39" s="21">
        <f t="shared" si="45"/>
        <v>0</v>
      </c>
      <c r="AS39" s="24">
        <f t="shared" si="10"/>
        <v>80059.162499999991</v>
      </c>
      <c r="AT39" s="21">
        <f t="shared" si="46"/>
        <v>73903</v>
      </c>
      <c r="AU39" s="28">
        <f t="shared" si="11"/>
        <v>3.4616431317277393E-3</v>
      </c>
      <c r="AW39" s="128">
        <v>2934.5984658885509</v>
      </c>
      <c r="AX39" s="63">
        <v>3.47</v>
      </c>
      <c r="AY39" s="63">
        <v>197.98</v>
      </c>
      <c r="AZ39" s="63">
        <v>158.1</v>
      </c>
      <c r="BA39" s="63">
        <v>210.97</v>
      </c>
      <c r="BB39" s="129">
        <f t="shared" si="25"/>
        <v>3505.1184658885504</v>
      </c>
      <c r="BC39" s="133">
        <f t="shared" si="26"/>
        <v>10.158532623821863</v>
      </c>
      <c r="BD39" s="62">
        <f t="shared" si="27"/>
        <v>1.2011901667095256E-2</v>
      </c>
      <c r="BE39" s="62">
        <f t="shared" si="28"/>
        <v>0.68533610721945781</v>
      </c>
      <c r="BF39" s="62">
        <f t="shared" si="29"/>
        <v>0.54728577912615561</v>
      </c>
      <c r="BG39" s="62">
        <f t="shared" si="30"/>
        <v>0.73030285150060115</v>
      </c>
      <c r="BH39" s="134">
        <f t="shared" si="31"/>
        <v>12.133469263335174</v>
      </c>
      <c r="BI39" s="128">
        <v>6458.5355575233125</v>
      </c>
      <c r="BJ39" s="63">
        <v>9097.7334807305597</v>
      </c>
      <c r="BK39" s="63">
        <v>9097.7334807305597</v>
      </c>
      <c r="BL39" s="63">
        <v>7922.64976003421</v>
      </c>
      <c r="BM39" s="129">
        <v>4764.1122669681345</v>
      </c>
      <c r="BN39" s="139">
        <f t="shared" si="47"/>
        <v>65609</v>
      </c>
      <c r="BO39" s="65">
        <f t="shared" si="48"/>
        <v>109</v>
      </c>
      <c r="BP39" s="65">
        <f t="shared" si="49"/>
        <v>6235</v>
      </c>
      <c r="BQ39" s="65">
        <f t="shared" si="50"/>
        <v>4336</v>
      </c>
      <c r="BR39" s="65">
        <f t="shared" si="51"/>
        <v>3479</v>
      </c>
      <c r="BS39" s="140">
        <f t="shared" si="36"/>
        <v>79768</v>
      </c>
    </row>
    <row r="40" spans="1:71" x14ac:dyDescent="0.2">
      <c r="A40" s="66" t="s">
        <v>36</v>
      </c>
      <c r="B40" s="48">
        <v>34908967</v>
      </c>
      <c r="C40" s="68">
        <v>40829.809726559179</v>
      </c>
      <c r="D40" s="68">
        <v>6415.4723930565424</v>
      </c>
      <c r="E40" s="68">
        <v>18431.142600054205</v>
      </c>
      <c r="F40" s="47">
        <f t="shared" si="14"/>
        <v>3.3102048680974995E-3</v>
      </c>
      <c r="G40" s="47">
        <f t="shared" si="37"/>
        <v>3.4480355241644453E-3</v>
      </c>
      <c r="H40" s="47">
        <f t="shared" si="15"/>
        <v>4.001763481546244E-3</v>
      </c>
      <c r="I40" s="69">
        <v>3107</v>
      </c>
      <c r="J40" s="69">
        <v>1655</v>
      </c>
      <c r="K40" s="47">
        <f t="shared" si="16"/>
        <v>3.4036670212381371E-3</v>
      </c>
      <c r="L40" s="47">
        <f t="shared" si="17"/>
        <v>3.3821825397636353E-3</v>
      </c>
      <c r="M40" s="69">
        <v>261715</v>
      </c>
      <c r="N40" s="69">
        <v>2373505</v>
      </c>
      <c r="O40" s="69">
        <v>25748</v>
      </c>
      <c r="P40" s="69">
        <v>36803702</v>
      </c>
      <c r="Q40" s="69">
        <v>17506725</v>
      </c>
      <c r="R40" s="69">
        <v>0</v>
      </c>
      <c r="S40" s="69">
        <v>0</v>
      </c>
      <c r="T40" s="16">
        <f t="shared" si="0"/>
        <v>2660968</v>
      </c>
      <c r="U40" s="47">
        <f t="shared" si="18"/>
        <v>3.5175521854764222E-3</v>
      </c>
      <c r="V40" s="47">
        <f t="shared" si="1"/>
        <v>2.8831904894577667E-3</v>
      </c>
      <c r="W40" s="17">
        <f t="shared" si="19"/>
        <v>6.3436169601865542E-4</v>
      </c>
      <c r="X40" s="17">
        <f t="shared" si="20"/>
        <v>6.3436169601865542E-4</v>
      </c>
      <c r="Y40" s="21">
        <f t="shared" si="38"/>
        <v>140642.7355742293</v>
      </c>
      <c r="Z40" s="22">
        <f t="shared" si="39"/>
        <v>165090.39662736788</v>
      </c>
      <c r="AA40" s="23">
        <f t="shared" si="21"/>
        <v>305733.13220159721</v>
      </c>
      <c r="AB40" s="23">
        <f t="shared" si="22"/>
        <v>1330484</v>
      </c>
      <c r="AC40" s="22">
        <f t="shared" si="40"/>
        <v>152866.56610079861</v>
      </c>
      <c r="AD40" s="22">
        <f t="shared" si="41"/>
        <v>1483350.5661007985</v>
      </c>
      <c r="AE40" s="17">
        <f t="shared" si="2"/>
        <v>2.1484481474501761E-5</v>
      </c>
      <c r="AF40" s="22">
        <f t="shared" si="42"/>
        <v>20537.635626670672</v>
      </c>
      <c r="AG40" s="22">
        <f t="shared" si="23"/>
        <v>1503888.2017274692</v>
      </c>
      <c r="AH40" s="22">
        <f t="shared" si="3"/>
        <v>0</v>
      </c>
      <c r="AI40" s="24">
        <f t="shared" si="4"/>
        <v>1503888.2017274692</v>
      </c>
      <c r="AJ40" s="15">
        <f t="shared" si="5"/>
        <v>-1894735</v>
      </c>
      <c r="AK40" s="15">
        <f t="shared" si="24"/>
        <v>0</v>
      </c>
      <c r="AL40" s="55">
        <f t="shared" si="6"/>
        <v>87533.625</v>
      </c>
      <c r="AM40" s="55">
        <f t="shared" si="7"/>
        <v>65650.21875</v>
      </c>
      <c r="AN40" s="21">
        <f t="shared" si="53"/>
        <v>65650.21875</v>
      </c>
      <c r="AO40" s="21">
        <f t="shared" si="44"/>
        <v>1438237.9829774692</v>
      </c>
      <c r="AP40" s="51">
        <f t="shared" si="8"/>
        <v>0</v>
      </c>
      <c r="AQ40" s="21">
        <f t="shared" si="9"/>
        <v>1438237.9829774692</v>
      </c>
      <c r="AR40" s="21">
        <f t="shared" si="45"/>
        <v>609067.2861627161</v>
      </c>
      <c r="AS40" s="24">
        <f t="shared" si="10"/>
        <v>674717.5049127161</v>
      </c>
      <c r="AT40" s="21">
        <f t="shared" si="46"/>
        <v>622838</v>
      </c>
      <c r="AU40" s="28">
        <f t="shared" si="11"/>
        <v>3.5577071096964168E-2</v>
      </c>
      <c r="AW40" s="128">
        <v>2560.9360639646106</v>
      </c>
      <c r="AX40" s="63">
        <v>0</v>
      </c>
      <c r="AY40" s="63">
        <v>467.86</v>
      </c>
      <c r="AZ40" s="63">
        <v>38.85</v>
      </c>
      <c r="BA40" s="63">
        <v>139.49</v>
      </c>
      <c r="BB40" s="129">
        <f t="shared" si="25"/>
        <v>3207.1360639646109</v>
      </c>
      <c r="BC40" s="133">
        <f t="shared" si="26"/>
        <v>91.110604422448532</v>
      </c>
      <c r="BD40" s="62">
        <f t="shared" si="27"/>
        <v>0</v>
      </c>
      <c r="BE40" s="62">
        <f t="shared" si="28"/>
        <v>16.645088483425656</v>
      </c>
      <c r="BF40" s="62">
        <f t="shared" si="29"/>
        <v>1.3821692121170579</v>
      </c>
      <c r="BG40" s="62">
        <f t="shared" si="30"/>
        <v>4.962645647315532</v>
      </c>
      <c r="BH40" s="134">
        <f t="shared" si="31"/>
        <v>114.10050776530677</v>
      </c>
      <c r="BI40" s="128">
        <v>5649.6332206220723</v>
      </c>
      <c r="BJ40" s="63">
        <v>7922.6497600342127</v>
      </c>
      <c r="BK40" s="63">
        <v>7922.6497600342127</v>
      </c>
      <c r="BL40" s="63">
        <v>7922.64976003421</v>
      </c>
      <c r="BM40" s="129">
        <v>4764.1122669681345</v>
      </c>
      <c r="BN40" s="139">
        <f t="shared" si="47"/>
        <v>514741</v>
      </c>
      <c r="BO40" s="65">
        <f t="shared" si="48"/>
        <v>0</v>
      </c>
      <c r="BP40" s="65">
        <f t="shared" si="49"/>
        <v>131873</v>
      </c>
      <c r="BQ40" s="65">
        <f t="shared" si="50"/>
        <v>10950</v>
      </c>
      <c r="BR40" s="65">
        <f t="shared" si="51"/>
        <v>23643</v>
      </c>
      <c r="BS40" s="140">
        <f t="shared" si="36"/>
        <v>681207</v>
      </c>
    </row>
    <row r="41" spans="1:71" x14ac:dyDescent="0.2">
      <c r="A41" s="66" t="s">
        <v>37</v>
      </c>
      <c r="B41" s="48">
        <v>90088880</v>
      </c>
      <c r="C41" s="68">
        <v>125420.60476913003</v>
      </c>
      <c r="D41" s="68">
        <v>22099.29400943765</v>
      </c>
      <c r="E41" s="68">
        <v>56997.920422883893</v>
      </c>
      <c r="F41" s="47">
        <f t="shared" si="14"/>
        <v>1.0168254499516961E-2</v>
      </c>
      <c r="G41" s="47">
        <f t="shared" si="37"/>
        <v>1.1877402961933991E-2</v>
      </c>
      <c r="H41" s="47">
        <f t="shared" si="15"/>
        <v>1.2375369309535091E-2</v>
      </c>
      <c r="I41" s="69">
        <v>12469</v>
      </c>
      <c r="J41" s="69">
        <v>6700</v>
      </c>
      <c r="K41" s="47">
        <f t="shared" si="16"/>
        <v>1.3659582905638344E-2</v>
      </c>
      <c r="L41" s="47">
        <f t="shared" si="17"/>
        <v>1.3692219345266682E-2</v>
      </c>
      <c r="M41" s="69">
        <v>3512248</v>
      </c>
      <c r="N41" s="69">
        <v>0</v>
      </c>
      <c r="O41" s="69">
        <v>2011689</v>
      </c>
      <c r="P41" s="69">
        <v>98031148</v>
      </c>
      <c r="Q41" s="69">
        <v>58140779</v>
      </c>
      <c r="R41" s="69">
        <v>0</v>
      </c>
      <c r="S41" s="69">
        <v>0</v>
      </c>
      <c r="T41" s="16">
        <f t="shared" si="0"/>
        <v>5523937</v>
      </c>
      <c r="U41" s="47">
        <f t="shared" si="18"/>
        <v>1.1147320317625751E-2</v>
      </c>
      <c r="V41" s="47">
        <f t="shared" si="1"/>
        <v>9.5752312932582094E-3</v>
      </c>
      <c r="W41" s="17">
        <f t="shared" si="19"/>
        <v>1.5720890243675414E-3</v>
      </c>
      <c r="X41" s="17">
        <f t="shared" si="20"/>
        <v>1.5720890243675414E-3</v>
      </c>
      <c r="Y41" s="21">
        <f t="shared" si="38"/>
        <v>467082.11884157103</v>
      </c>
      <c r="Z41" s="22">
        <f t="shared" si="39"/>
        <v>409130.63035687566</v>
      </c>
      <c r="AA41" s="23">
        <f t="shared" si="21"/>
        <v>876212.74919844675</v>
      </c>
      <c r="AB41" s="23">
        <f t="shared" si="22"/>
        <v>2761968.5</v>
      </c>
      <c r="AC41" s="22">
        <f t="shared" si="40"/>
        <v>438106.37459922337</v>
      </c>
      <c r="AD41" s="22">
        <f t="shared" si="41"/>
        <v>3200074.8745992235</v>
      </c>
      <c r="AE41" s="17">
        <f t="shared" si="2"/>
        <v>0</v>
      </c>
      <c r="AF41" s="22">
        <f t="shared" si="42"/>
        <v>0</v>
      </c>
      <c r="AG41" s="22">
        <f t="shared" si="23"/>
        <v>3200074.8745992235</v>
      </c>
      <c r="AH41" s="22">
        <f t="shared" si="3"/>
        <v>0</v>
      </c>
      <c r="AI41" s="24">
        <f t="shared" si="4"/>
        <v>3200074.8745992235</v>
      </c>
      <c r="AJ41" s="15">
        <f t="shared" si="5"/>
        <v>-7942268</v>
      </c>
      <c r="AK41" s="15">
        <f t="shared" si="24"/>
        <v>0</v>
      </c>
      <c r="AL41" s="55">
        <f t="shared" si="6"/>
        <v>290703.89500000002</v>
      </c>
      <c r="AM41" s="55">
        <f t="shared" si="7"/>
        <v>218027.92124999998</v>
      </c>
      <c r="AN41" s="21">
        <f t="shared" si="53"/>
        <v>218027.92124999998</v>
      </c>
      <c r="AO41" s="21">
        <f t="shared" si="44"/>
        <v>2982046.9533492234</v>
      </c>
      <c r="AP41" s="51">
        <f t="shared" si="8"/>
        <v>0</v>
      </c>
      <c r="AQ41" s="21">
        <f t="shared" si="9"/>
        <v>2982046.9533492234</v>
      </c>
      <c r="AR41" s="21">
        <f t="shared" si="45"/>
        <v>1262841.9403346127</v>
      </c>
      <c r="AS41" s="24">
        <f t="shared" si="10"/>
        <v>1480869.8615846126</v>
      </c>
      <c r="AT41" s="21">
        <f t="shared" si="46"/>
        <v>1367004</v>
      </c>
      <c r="AU41" s="28">
        <f t="shared" si="11"/>
        <v>2.3511965672148975E-2</v>
      </c>
      <c r="AW41" s="128">
        <v>8969.9786058973168</v>
      </c>
      <c r="AX41" s="63">
        <v>318.64999999999998</v>
      </c>
      <c r="AY41" s="63">
        <v>1028.8499999999999</v>
      </c>
      <c r="AZ41" s="63">
        <v>356.9</v>
      </c>
      <c r="BA41" s="63">
        <v>144.24</v>
      </c>
      <c r="BB41" s="129">
        <f t="shared" si="25"/>
        <v>10818.618605897316</v>
      </c>
      <c r="BC41" s="133">
        <f t="shared" si="26"/>
        <v>210.90182906176844</v>
      </c>
      <c r="BD41" s="62">
        <f t="shared" si="27"/>
        <v>7.4920878614302699</v>
      </c>
      <c r="BE41" s="62">
        <f t="shared" si="28"/>
        <v>24.190285881790469</v>
      </c>
      <c r="BF41" s="62">
        <f t="shared" si="29"/>
        <v>8.3914205483899682</v>
      </c>
      <c r="BG41" s="62">
        <f t="shared" si="30"/>
        <v>3.3913659285507682</v>
      </c>
      <c r="BH41" s="134">
        <f t="shared" si="31"/>
        <v>254.36698928192988</v>
      </c>
      <c r="BI41" s="128">
        <v>5649.6332206220723</v>
      </c>
      <c r="BJ41" s="63">
        <v>7922.6497600342127</v>
      </c>
      <c r="BK41" s="63">
        <v>7922.6497600342127</v>
      </c>
      <c r="BL41" s="63">
        <v>7922.64976003421</v>
      </c>
      <c r="BM41" s="129">
        <v>4764.1122669681345</v>
      </c>
      <c r="BN41" s="139">
        <f t="shared" si="47"/>
        <v>1191518</v>
      </c>
      <c r="BO41" s="65">
        <f t="shared" si="48"/>
        <v>59357</v>
      </c>
      <c r="BP41" s="65">
        <f t="shared" si="49"/>
        <v>191651</v>
      </c>
      <c r="BQ41" s="65">
        <f t="shared" si="50"/>
        <v>66482</v>
      </c>
      <c r="BR41" s="65">
        <f t="shared" si="51"/>
        <v>16157</v>
      </c>
      <c r="BS41" s="140">
        <f t="shared" si="36"/>
        <v>1525165</v>
      </c>
    </row>
    <row r="42" spans="1:71" x14ac:dyDescent="0.2">
      <c r="A42" s="66" t="s">
        <v>38</v>
      </c>
      <c r="B42" s="48">
        <v>89291389</v>
      </c>
      <c r="C42" s="68">
        <v>80725.292368737399</v>
      </c>
      <c r="D42" s="68">
        <v>12467.821553854899</v>
      </c>
      <c r="E42" s="68">
        <v>28383.635833969813</v>
      </c>
      <c r="F42" s="47">
        <f t="shared" si="14"/>
        <v>6.5446608144188248E-3</v>
      </c>
      <c r="G42" s="47">
        <f t="shared" si="37"/>
        <v>6.7009082095283142E-3</v>
      </c>
      <c r="H42" s="47">
        <f t="shared" si="15"/>
        <v>6.1626454647230452E-3</v>
      </c>
      <c r="I42" s="69">
        <v>7909</v>
      </c>
      <c r="J42" s="69">
        <v>4249</v>
      </c>
      <c r="K42" s="47">
        <f t="shared" si="16"/>
        <v>8.6641784586329023E-3</v>
      </c>
      <c r="L42" s="47">
        <f t="shared" si="17"/>
        <v>8.6833194026922581E-3</v>
      </c>
      <c r="M42" s="69">
        <v>0</v>
      </c>
      <c r="N42" s="69">
        <v>680820</v>
      </c>
      <c r="O42" s="69">
        <v>0</v>
      </c>
      <c r="P42" s="69">
        <v>90486838</v>
      </c>
      <c r="Q42" s="69">
        <v>53876441</v>
      </c>
      <c r="R42" s="69">
        <v>-71184502</v>
      </c>
      <c r="S42" s="69">
        <v>930204</v>
      </c>
      <c r="T42" s="16">
        <f t="shared" si="0"/>
        <v>680820</v>
      </c>
      <c r="U42" s="47">
        <f t="shared" si="18"/>
        <v>6.4882188257722523E-3</v>
      </c>
      <c r="V42" s="47">
        <f t="shared" si="1"/>
        <v>8.8729355317475125E-3</v>
      </c>
      <c r="W42" s="17">
        <f t="shared" si="19"/>
        <v>-2.3847167059752603E-3</v>
      </c>
      <c r="X42" s="17">
        <f t="shared" si="20"/>
        <v>0</v>
      </c>
      <c r="Y42" s="21">
        <f t="shared" si="38"/>
        <v>432823.96023491339</v>
      </c>
      <c r="Z42" s="22">
        <f t="shared" si="39"/>
        <v>0</v>
      </c>
      <c r="AA42" s="23">
        <f t="shared" si="21"/>
        <v>432823.96023491339</v>
      </c>
      <c r="AB42" s="23">
        <f t="shared" si="22"/>
        <v>340410</v>
      </c>
      <c r="AC42" s="22">
        <f t="shared" si="40"/>
        <v>216411.9801174567</v>
      </c>
      <c r="AD42" s="22">
        <f t="shared" si="41"/>
        <v>556821.98011745675</v>
      </c>
      <c r="AE42" s="17">
        <f t="shared" si="2"/>
        <v>0</v>
      </c>
      <c r="AF42" s="22">
        <f t="shared" si="42"/>
        <v>0</v>
      </c>
      <c r="AG42" s="22">
        <f t="shared" si="23"/>
        <v>556821.98011745675</v>
      </c>
      <c r="AH42" s="22">
        <f t="shared" si="3"/>
        <v>930204</v>
      </c>
      <c r="AI42" s="24">
        <f t="shared" si="4"/>
        <v>0</v>
      </c>
      <c r="AJ42" s="15">
        <f t="shared" si="5"/>
        <v>-1195449</v>
      </c>
      <c r="AK42" s="15">
        <f t="shared" si="24"/>
        <v>0</v>
      </c>
      <c r="AL42" s="55">
        <f t="shared" si="6"/>
        <v>269382.20500000002</v>
      </c>
      <c r="AM42" s="55">
        <f t="shared" si="7"/>
        <v>202036.65375</v>
      </c>
      <c r="AN42" s="21">
        <f>MIN(AL42,AM42)</f>
        <v>202036.65375</v>
      </c>
      <c r="AO42" s="21">
        <f t="shared" si="44"/>
        <v>0</v>
      </c>
      <c r="AP42" s="51">
        <f t="shared" si="8"/>
        <v>1</v>
      </c>
      <c r="AQ42" s="21">
        <f t="shared" si="9"/>
        <v>0</v>
      </c>
      <c r="AR42" s="21">
        <f t="shared" si="45"/>
        <v>0</v>
      </c>
      <c r="AS42" s="24">
        <f t="shared" si="10"/>
        <v>202036.65375</v>
      </c>
      <c r="AT42" s="21">
        <f t="shared" si="46"/>
        <v>186502</v>
      </c>
      <c r="AU42" s="28">
        <f t="shared" si="11"/>
        <v>3.4616614709201002E-3</v>
      </c>
      <c r="AW42" s="128">
        <v>8984.5500000000011</v>
      </c>
      <c r="AX42" s="63">
        <v>0</v>
      </c>
      <c r="AY42" s="63">
        <v>87.98</v>
      </c>
      <c r="AZ42" s="63">
        <v>565.76</v>
      </c>
      <c r="BA42" s="63">
        <v>191.51</v>
      </c>
      <c r="BB42" s="129">
        <f t="shared" si="25"/>
        <v>9829.8000000000011</v>
      </c>
      <c r="BC42" s="133">
        <f t="shared" si="26"/>
        <v>31.10147056855519</v>
      </c>
      <c r="BD42" s="62">
        <f t="shared" si="27"/>
        <v>0</v>
      </c>
      <c r="BE42" s="62">
        <f t="shared" si="28"/>
        <v>0.30455697621155042</v>
      </c>
      <c r="BF42" s="62">
        <f t="shared" si="29"/>
        <v>1.9584695937877559</v>
      </c>
      <c r="BG42" s="62">
        <f t="shared" si="30"/>
        <v>0.66294278829590836</v>
      </c>
      <c r="BH42" s="134">
        <f t="shared" si="31"/>
        <v>34.027439926850406</v>
      </c>
      <c r="BI42" s="128">
        <v>5659.4978832672086</v>
      </c>
      <c r="BJ42" s="63">
        <v>7936.7779722546748</v>
      </c>
      <c r="BK42" s="63">
        <v>7936.7779722546748</v>
      </c>
      <c r="BL42" s="63">
        <v>7922.64976003421</v>
      </c>
      <c r="BM42" s="129">
        <v>4764.1122669681345</v>
      </c>
      <c r="BN42" s="139">
        <f t="shared" si="47"/>
        <v>176019</v>
      </c>
      <c r="BO42" s="65">
        <f t="shared" si="48"/>
        <v>0</v>
      </c>
      <c r="BP42" s="65">
        <f t="shared" si="49"/>
        <v>2417</v>
      </c>
      <c r="BQ42" s="65">
        <f t="shared" si="50"/>
        <v>15516</v>
      </c>
      <c r="BR42" s="65">
        <f t="shared" si="51"/>
        <v>3158</v>
      </c>
      <c r="BS42" s="140">
        <f t="shared" si="36"/>
        <v>197110</v>
      </c>
    </row>
    <row r="43" spans="1:71" x14ac:dyDescent="0.2">
      <c r="A43" s="66" t="s">
        <v>39</v>
      </c>
      <c r="B43" s="48">
        <v>50623450</v>
      </c>
      <c r="C43" s="68">
        <v>28298.128328815495</v>
      </c>
      <c r="D43" s="68">
        <v>5271.0128861964185</v>
      </c>
      <c r="E43" s="68">
        <v>13218.289948028127</v>
      </c>
      <c r="F43" s="47">
        <f t="shared" si="14"/>
        <v>2.294220883698123E-3</v>
      </c>
      <c r="G43" s="47">
        <f t="shared" si="37"/>
        <v>2.8329386468257897E-3</v>
      </c>
      <c r="H43" s="47">
        <f t="shared" si="15"/>
        <v>2.8699506672121991E-3</v>
      </c>
      <c r="I43" s="69">
        <v>2809</v>
      </c>
      <c r="J43" s="69">
        <v>1632</v>
      </c>
      <c r="K43" s="47">
        <f t="shared" si="16"/>
        <v>3.0772129586926064E-3</v>
      </c>
      <c r="L43" s="47">
        <f t="shared" si="17"/>
        <v>3.3351793987276453E-3</v>
      </c>
      <c r="M43" s="69">
        <v>80836</v>
      </c>
      <c r="N43" s="69">
        <v>2239877</v>
      </c>
      <c r="O43" s="69">
        <v>0</v>
      </c>
      <c r="P43" s="69">
        <v>50775259</v>
      </c>
      <c r="Q43" s="69">
        <v>31174030</v>
      </c>
      <c r="R43" s="69">
        <v>0</v>
      </c>
      <c r="S43" s="69">
        <v>0</v>
      </c>
      <c r="T43" s="16">
        <f t="shared" ref="T43:T74" si="54">SUM(M43:O43)</f>
        <v>2320713</v>
      </c>
      <c r="U43" s="47">
        <f t="shared" si="18"/>
        <v>2.5728327703585588E-3</v>
      </c>
      <c r="V43" s="47">
        <f t="shared" ref="V43:V74" si="55">Q43/$Q$83</f>
        <v>5.1340651557656332E-3</v>
      </c>
      <c r="W43" s="17">
        <f t="shared" si="19"/>
        <v>-2.5612323854070744E-3</v>
      </c>
      <c r="X43" s="17">
        <f t="shared" si="20"/>
        <v>0</v>
      </c>
      <c r="Y43" s="21">
        <f t="shared" si="38"/>
        <v>250440.9510101456</v>
      </c>
      <c r="Z43" s="22">
        <f t="shared" si="39"/>
        <v>0</v>
      </c>
      <c r="AA43" s="23">
        <f t="shared" si="21"/>
        <v>250440.9510101456</v>
      </c>
      <c r="AB43" s="23">
        <f t="shared" si="22"/>
        <v>1160356.5</v>
      </c>
      <c r="AC43" s="22">
        <f t="shared" si="40"/>
        <v>125220.4755050728</v>
      </c>
      <c r="AD43" s="22">
        <f t="shared" si="41"/>
        <v>1285576.9755050729</v>
      </c>
      <c r="AE43" s="17">
        <f t="shared" ref="AE43:AE74" si="56">IF(K43&gt;L43, K43-L43,0)</f>
        <v>0</v>
      </c>
      <c r="AF43" s="22">
        <f t="shared" si="42"/>
        <v>0</v>
      </c>
      <c r="AG43" s="22">
        <f t="shared" si="23"/>
        <v>1285576.9755050729</v>
      </c>
      <c r="AH43" s="22">
        <f t="shared" ref="AH43:AH74" si="57">S43</f>
        <v>0</v>
      </c>
      <c r="AI43" s="24">
        <f t="shared" ref="AI43:AI74" si="58">IF(AD43+AF43-S43&gt;0,AD43+AF43-S43,0)</f>
        <v>1285576.9755050729</v>
      </c>
      <c r="AJ43" s="15">
        <f t="shared" ref="AJ43:AJ74" si="59">+B43-P43</f>
        <v>-151809</v>
      </c>
      <c r="AK43" s="15">
        <f t="shared" si="24"/>
        <v>0</v>
      </c>
      <c r="AL43" s="55">
        <f t="shared" ref="AL43:AL74" si="60">IF(AK43&gt;0,Q43*0.01,Q43*0.005)</f>
        <v>155870.15</v>
      </c>
      <c r="AM43" s="55">
        <f t="shared" ref="AM43:AM74" si="61">IF(AK43&gt;0,(Q43*0.5*$A$6),(Q43*0.25*$A$6))</f>
        <v>116902.6125</v>
      </c>
      <c r="AN43" s="21">
        <f t="shared" ref="AN43:AN47" si="62">MIN(AL43,AM43)</f>
        <v>116902.6125</v>
      </c>
      <c r="AO43" s="21">
        <f t="shared" si="44"/>
        <v>1168674.3630050728</v>
      </c>
      <c r="AP43" s="51">
        <f t="shared" ref="AP43:AP74" si="63">IF(R43&lt;0,1,0)</f>
        <v>0</v>
      </c>
      <c r="AQ43" s="21">
        <f t="shared" ref="AQ43:AQ74" si="64">IF((AI43-AN43)&lt;0,0,IF(AI43-AN43&lt;-R43,0,AI43-AN43))</f>
        <v>1168674.3630050728</v>
      </c>
      <c r="AR43" s="21">
        <f t="shared" si="45"/>
        <v>494912.05983161088</v>
      </c>
      <c r="AS43" s="24">
        <f t="shared" ref="AS43:AS74" si="65">+AN43+AR43</f>
        <v>611814.67233161093</v>
      </c>
      <c r="AT43" s="21">
        <f t="shared" si="46"/>
        <v>564772</v>
      </c>
      <c r="AU43" s="28">
        <f t="shared" ref="AU43:AU74" si="66">AT43/Q43</f>
        <v>1.8116746535497656E-2</v>
      </c>
      <c r="AW43" s="128">
        <v>5598.11</v>
      </c>
      <c r="AX43" s="63">
        <v>0</v>
      </c>
      <c r="AY43" s="63">
        <v>363.33</v>
      </c>
      <c r="AZ43" s="63">
        <v>57.08</v>
      </c>
      <c r="BA43" s="63">
        <v>104.8</v>
      </c>
      <c r="BB43" s="129">
        <f t="shared" si="25"/>
        <v>6123.32</v>
      </c>
      <c r="BC43" s="133">
        <f t="shared" si="26"/>
        <v>101.41953994783478</v>
      </c>
      <c r="BD43" s="62">
        <f t="shared" si="27"/>
        <v>0</v>
      </c>
      <c r="BE43" s="62">
        <f t="shared" si="28"/>
        <v>6.5823575187423629</v>
      </c>
      <c r="BF43" s="62">
        <f t="shared" si="29"/>
        <v>1.0341038922462062</v>
      </c>
      <c r="BG43" s="62">
        <f t="shared" si="30"/>
        <v>1.8986350369201543</v>
      </c>
      <c r="BH43" s="134">
        <f t="shared" si="31"/>
        <v>110.9346363957435</v>
      </c>
      <c r="BI43" s="128">
        <v>5649.6332206220723</v>
      </c>
      <c r="BJ43" s="63">
        <v>7922.6497600342127</v>
      </c>
      <c r="BK43" s="63">
        <v>7922.6497600342127</v>
      </c>
      <c r="BL43" s="63">
        <v>7922.64976003421</v>
      </c>
      <c r="BM43" s="129">
        <v>4764.1122669681345</v>
      </c>
      <c r="BN43" s="139">
        <f t="shared" si="47"/>
        <v>572983</v>
      </c>
      <c r="BO43" s="65">
        <f t="shared" si="48"/>
        <v>0</v>
      </c>
      <c r="BP43" s="65">
        <f t="shared" si="49"/>
        <v>52150</v>
      </c>
      <c r="BQ43" s="65">
        <f t="shared" si="50"/>
        <v>8193</v>
      </c>
      <c r="BR43" s="65">
        <f t="shared" si="51"/>
        <v>9045</v>
      </c>
      <c r="BS43" s="140">
        <f t="shared" si="36"/>
        <v>642371</v>
      </c>
    </row>
    <row r="44" spans="1:71" x14ac:dyDescent="0.2">
      <c r="A44" s="66" t="s">
        <v>40</v>
      </c>
      <c r="B44" s="48">
        <v>267129445</v>
      </c>
      <c r="C44" s="68">
        <v>269683.82776126289</v>
      </c>
      <c r="D44" s="68">
        <v>33418.074464210556</v>
      </c>
      <c r="E44" s="68">
        <v>84520.571081834642</v>
      </c>
      <c r="F44" s="47">
        <f t="shared" si="14"/>
        <v>2.1864141064605706E-2</v>
      </c>
      <c r="G44" s="47">
        <f t="shared" si="37"/>
        <v>1.796075188889916E-2</v>
      </c>
      <c r="H44" s="47">
        <f t="shared" si="15"/>
        <v>1.8351077962671974E-2</v>
      </c>
      <c r="I44" s="69">
        <v>25284</v>
      </c>
      <c r="J44" s="69">
        <v>13532</v>
      </c>
      <c r="K44" s="47">
        <f t="shared" si="16"/>
        <v>2.769820307852754E-2</v>
      </c>
      <c r="L44" s="47">
        <f t="shared" si="17"/>
        <v>2.7654195847783392E-2</v>
      </c>
      <c r="M44" s="69">
        <v>9764189</v>
      </c>
      <c r="N44" s="69">
        <v>0</v>
      </c>
      <c r="O44" s="69">
        <v>8521826</v>
      </c>
      <c r="P44" s="69">
        <v>282005170</v>
      </c>
      <c r="Q44" s="69">
        <v>201702156</v>
      </c>
      <c r="R44" s="69">
        <v>0</v>
      </c>
      <c r="S44" s="69">
        <v>0</v>
      </c>
      <c r="T44" s="16">
        <f t="shared" si="54"/>
        <v>18286015</v>
      </c>
      <c r="U44" s="47">
        <f t="shared" si="18"/>
        <v>2.0010027995195637E-2</v>
      </c>
      <c r="V44" s="47">
        <f t="shared" si="55"/>
        <v>3.3218419657721633E-2</v>
      </c>
      <c r="W44" s="17">
        <f t="shared" si="19"/>
        <v>-1.3208391662525996E-2</v>
      </c>
      <c r="X44" s="17">
        <f t="shared" si="20"/>
        <v>0</v>
      </c>
      <c r="Y44" s="21">
        <f t="shared" si="38"/>
        <v>1620402.6161980578</v>
      </c>
      <c r="Z44" s="22">
        <f t="shared" si="39"/>
        <v>0</v>
      </c>
      <c r="AA44" s="23">
        <f t="shared" si="21"/>
        <v>1620402.6161980578</v>
      </c>
      <c r="AB44" s="23">
        <f t="shared" si="22"/>
        <v>9143007.5</v>
      </c>
      <c r="AC44" s="22">
        <f t="shared" si="40"/>
        <v>810201.30809902889</v>
      </c>
      <c r="AD44" s="22">
        <f t="shared" si="41"/>
        <v>9953208.8080990296</v>
      </c>
      <c r="AE44" s="17">
        <f t="shared" si="56"/>
        <v>4.4007230744148168E-5</v>
      </c>
      <c r="AF44" s="22">
        <f t="shared" si="42"/>
        <v>42067.781390711651</v>
      </c>
      <c r="AG44" s="22">
        <f t="shared" si="23"/>
        <v>9995276.5894897413</v>
      </c>
      <c r="AH44" s="22">
        <f t="shared" si="57"/>
        <v>0</v>
      </c>
      <c r="AI44" s="24">
        <f t="shared" si="58"/>
        <v>9995276.5894897413</v>
      </c>
      <c r="AJ44" s="15">
        <f t="shared" si="59"/>
        <v>-14875725</v>
      </c>
      <c r="AK44" s="15">
        <f t="shared" si="24"/>
        <v>0</v>
      </c>
      <c r="AL44" s="55">
        <f t="shared" si="60"/>
        <v>1008510.78</v>
      </c>
      <c r="AM44" s="55">
        <f t="shared" si="61"/>
        <v>756383.08499999996</v>
      </c>
      <c r="AN44" s="21">
        <f t="shared" si="62"/>
        <v>756383.08499999996</v>
      </c>
      <c r="AO44" s="21">
        <f t="shared" si="44"/>
        <v>9238893.5044897422</v>
      </c>
      <c r="AP44" s="51">
        <f t="shared" si="63"/>
        <v>0</v>
      </c>
      <c r="AQ44" s="21">
        <f t="shared" si="64"/>
        <v>9238893.5044897422</v>
      </c>
      <c r="AR44" s="21">
        <f t="shared" si="45"/>
        <v>3912501.1719385693</v>
      </c>
      <c r="AS44" s="24">
        <f t="shared" si="65"/>
        <v>4668884.2569385692</v>
      </c>
      <c r="AT44" s="21">
        <f t="shared" si="46"/>
        <v>4309889</v>
      </c>
      <c r="AU44" s="28">
        <f t="shared" si="66"/>
        <v>2.1367590141178262E-2</v>
      </c>
      <c r="AW44" s="128">
        <v>23487.64</v>
      </c>
      <c r="AX44" s="63">
        <v>0</v>
      </c>
      <c r="AY44" s="63">
        <v>145.51</v>
      </c>
      <c r="AZ44" s="63">
        <v>10130.272893175043</v>
      </c>
      <c r="BA44" s="63">
        <v>1568.5499999999993</v>
      </c>
      <c r="BB44" s="129">
        <f t="shared" si="25"/>
        <v>35331.972893175043</v>
      </c>
      <c r="BC44" s="133">
        <f t="shared" si="26"/>
        <v>501.8742649035442</v>
      </c>
      <c r="BD44" s="62">
        <f t="shared" si="27"/>
        <v>0</v>
      </c>
      <c r="BE44" s="62">
        <f t="shared" si="28"/>
        <v>3.1091980414428488</v>
      </c>
      <c r="BF44" s="62">
        <f t="shared" si="29"/>
        <v>216.45951919965242</v>
      </c>
      <c r="BG44" s="62">
        <f t="shared" si="30"/>
        <v>33.51613351594515</v>
      </c>
      <c r="BH44" s="134">
        <f t="shared" si="31"/>
        <v>754.95911566058464</v>
      </c>
      <c r="BI44" s="128">
        <v>5649.6332206220723</v>
      </c>
      <c r="BJ44" s="63">
        <v>7922.6497600342127</v>
      </c>
      <c r="BK44" s="63">
        <v>7922.6497600342127</v>
      </c>
      <c r="BL44" s="63">
        <v>7922.64976003421</v>
      </c>
      <c r="BM44" s="129">
        <v>4764.1122669681345</v>
      </c>
      <c r="BN44" s="139">
        <f t="shared" si="47"/>
        <v>2835406</v>
      </c>
      <c r="BO44" s="65">
        <f t="shared" si="48"/>
        <v>0</v>
      </c>
      <c r="BP44" s="65">
        <f t="shared" si="49"/>
        <v>24633</v>
      </c>
      <c r="BQ44" s="65">
        <f t="shared" si="50"/>
        <v>1714933</v>
      </c>
      <c r="BR44" s="65">
        <f t="shared" si="51"/>
        <v>159675</v>
      </c>
      <c r="BS44" s="140">
        <f t="shared" si="36"/>
        <v>4734647</v>
      </c>
    </row>
    <row r="45" spans="1:71" x14ac:dyDescent="0.2">
      <c r="A45" s="66" t="s">
        <v>41</v>
      </c>
      <c r="B45" s="48">
        <v>114466495</v>
      </c>
      <c r="C45" s="68">
        <v>347363.11070529313</v>
      </c>
      <c r="D45" s="68">
        <v>45598.783414971011</v>
      </c>
      <c r="E45" s="68">
        <v>99207.646218544905</v>
      </c>
      <c r="F45" s="47">
        <f t="shared" si="14"/>
        <v>2.8161852032981587E-2</v>
      </c>
      <c r="G45" s="47">
        <f t="shared" si="37"/>
        <v>2.450734964484709E-2</v>
      </c>
      <c r="H45" s="47">
        <f t="shared" si="15"/>
        <v>2.1539930775988068E-2</v>
      </c>
      <c r="I45" s="69">
        <v>16832</v>
      </c>
      <c r="J45" s="69">
        <v>9475</v>
      </c>
      <c r="K45" s="47">
        <f t="shared" si="16"/>
        <v>1.8439177116665699E-2</v>
      </c>
      <c r="L45" s="47">
        <f t="shared" si="17"/>
        <v>1.9363250492000269E-2</v>
      </c>
      <c r="M45" s="69">
        <v>5441880</v>
      </c>
      <c r="N45" s="69">
        <v>0</v>
      </c>
      <c r="O45" s="69">
        <v>3006146</v>
      </c>
      <c r="P45" s="69">
        <v>124969967</v>
      </c>
      <c r="Q45" s="69">
        <v>72430904</v>
      </c>
      <c r="R45" s="69">
        <v>0</v>
      </c>
      <c r="S45" s="69">
        <v>0</v>
      </c>
      <c r="T45" s="16">
        <f t="shared" si="54"/>
        <v>8448026</v>
      </c>
      <c r="U45" s="47">
        <f t="shared" si="18"/>
        <v>2.5592746121699581E-2</v>
      </c>
      <c r="V45" s="47">
        <f t="shared" si="55"/>
        <v>1.1928678468167433E-2</v>
      </c>
      <c r="W45" s="17">
        <f t="shared" si="19"/>
        <v>1.3664067653532147E-2</v>
      </c>
      <c r="X45" s="17">
        <f t="shared" si="20"/>
        <v>1.3664067653532147E-2</v>
      </c>
      <c r="Y45" s="21">
        <f t="shared" si="38"/>
        <v>581883.84627475368</v>
      </c>
      <c r="Z45" s="22">
        <f t="shared" si="39"/>
        <v>3556025.4703626856</v>
      </c>
      <c r="AA45" s="23">
        <f t="shared" si="21"/>
        <v>4137909.3166374392</v>
      </c>
      <c r="AB45" s="23">
        <f t="shared" si="22"/>
        <v>4224013</v>
      </c>
      <c r="AC45" s="22">
        <f t="shared" si="40"/>
        <v>2068954.6583187196</v>
      </c>
      <c r="AD45" s="22">
        <f t="shared" si="41"/>
        <v>6292967.6583187198</v>
      </c>
      <c r="AE45" s="17">
        <f t="shared" si="56"/>
        <v>0</v>
      </c>
      <c r="AF45" s="22">
        <f t="shared" si="42"/>
        <v>0</v>
      </c>
      <c r="AG45" s="22">
        <f t="shared" si="23"/>
        <v>6292967.6583187198</v>
      </c>
      <c r="AH45" s="22">
        <f t="shared" si="57"/>
        <v>0</v>
      </c>
      <c r="AI45" s="24">
        <f t="shared" si="58"/>
        <v>6292967.6583187198</v>
      </c>
      <c r="AJ45" s="15">
        <f t="shared" si="59"/>
        <v>-10503472</v>
      </c>
      <c r="AK45" s="15">
        <f t="shared" si="24"/>
        <v>0</v>
      </c>
      <c r="AL45" s="55">
        <f t="shared" si="60"/>
        <v>362154.52</v>
      </c>
      <c r="AM45" s="55">
        <f t="shared" si="61"/>
        <v>271615.89</v>
      </c>
      <c r="AN45" s="21">
        <f t="shared" si="62"/>
        <v>271615.89</v>
      </c>
      <c r="AO45" s="21">
        <f t="shared" si="44"/>
        <v>6021351.7683187202</v>
      </c>
      <c r="AP45" s="51">
        <f t="shared" si="63"/>
        <v>0</v>
      </c>
      <c r="AQ45" s="21">
        <f t="shared" si="64"/>
        <v>6021351.7683187202</v>
      </c>
      <c r="AR45" s="21">
        <f t="shared" si="45"/>
        <v>2549931.5300855921</v>
      </c>
      <c r="AS45" s="24">
        <f t="shared" si="65"/>
        <v>2821547.4200855922</v>
      </c>
      <c r="AT45" s="21">
        <f t="shared" si="46"/>
        <v>2604595</v>
      </c>
      <c r="AU45" s="28">
        <f t="shared" si="66"/>
        <v>3.5959719624650825E-2</v>
      </c>
      <c r="AW45" s="128">
        <v>13483.449630737074</v>
      </c>
      <c r="AX45" s="63">
        <v>0</v>
      </c>
      <c r="AY45" s="63">
        <v>365.17</v>
      </c>
      <c r="AZ45" s="63">
        <v>199.34</v>
      </c>
      <c r="BA45" s="63">
        <v>141.99999999999997</v>
      </c>
      <c r="BB45" s="129">
        <f t="shared" si="25"/>
        <v>14189.959630737074</v>
      </c>
      <c r="BC45" s="133">
        <f t="shared" si="26"/>
        <v>484.86106829440689</v>
      </c>
      <c r="BD45" s="62">
        <f t="shared" si="27"/>
        <v>0</v>
      </c>
      <c r="BE45" s="62">
        <f t="shared" si="28"/>
        <v>13.131410815333743</v>
      </c>
      <c r="BF45" s="62">
        <f t="shared" si="29"/>
        <v>7.1682105099778957</v>
      </c>
      <c r="BG45" s="62">
        <f t="shared" si="30"/>
        <v>5.1062801867004159</v>
      </c>
      <c r="BH45" s="134">
        <f t="shared" si="31"/>
        <v>510.26696980641896</v>
      </c>
      <c r="BI45" s="128">
        <v>5649.6332206220723</v>
      </c>
      <c r="BJ45" s="63">
        <v>7922.6497600342127</v>
      </c>
      <c r="BK45" s="63">
        <v>7922.6497600342127</v>
      </c>
      <c r="BL45" s="63">
        <v>7922.64976003421</v>
      </c>
      <c r="BM45" s="129">
        <v>4764.1122669681345</v>
      </c>
      <c r="BN45" s="139">
        <f t="shared" si="47"/>
        <v>2739287</v>
      </c>
      <c r="BO45" s="65">
        <f t="shared" si="48"/>
        <v>0</v>
      </c>
      <c r="BP45" s="65">
        <f t="shared" si="49"/>
        <v>104036</v>
      </c>
      <c r="BQ45" s="65">
        <f t="shared" si="50"/>
        <v>56791</v>
      </c>
      <c r="BR45" s="65">
        <f t="shared" si="51"/>
        <v>24327</v>
      </c>
      <c r="BS45" s="140">
        <f t="shared" si="36"/>
        <v>2924441</v>
      </c>
    </row>
    <row r="46" spans="1:71" x14ac:dyDescent="0.2">
      <c r="A46" s="66" t="s">
        <v>42</v>
      </c>
      <c r="B46" s="48">
        <v>40634150</v>
      </c>
      <c r="C46" s="68">
        <v>38855.473848730566</v>
      </c>
      <c r="D46" s="68">
        <v>4953.6817418613364</v>
      </c>
      <c r="E46" s="68">
        <v>11188.129271567181</v>
      </c>
      <c r="F46" s="47">
        <f t="shared" si="14"/>
        <v>3.1501390662283173E-3</v>
      </c>
      <c r="G46" s="47">
        <f t="shared" si="37"/>
        <v>2.6623870503797767E-3</v>
      </c>
      <c r="H46" s="47">
        <f t="shared" si="15"/>
        <v>2.4291628640345092E-3</v>
      </c>
      <c r="I46" s="69">
        <v>1963</v>
      </c>
      <c r="J46" s="69">
        <v>1221</v>
      </c>
      <c r="K46" s="47">
        <f t="shared" si="16"/>
        <v>2.1504339757613335E-3</v>
      </c>
      <c r="L46" s="47">
        <f t="shared" si="17"/>
        <v>2.495253704562779E-3</v>
      </c>
      <c r="M46" s="69">
        <v>0</v>
      </c>
      <c r="N46" s="69">
        <v>1011745</v>
      </c>
      <c r="O46" s="69">
        <v>0</v>
      </c>
      <c r="P46" s="69">
        <v>41068935</v>
      </c>
      <c r="Q46" s="69">
        <v>18403537</v>
      </c>
      <c r="R46" s="69">
        <v>-6983342</v>
      </c>
      <c r="S46" s="69">
        <v>6267549</v>
      </c>
      <c r="T46" s="16">
        <f t="shared" si="54"/>
        <v>1011745</v>
      </c>
      <c r="U46" s="47">
        <f t="shared" si="18"/>
        <v>2.84795701171773E-3</v>
      </c>
      <c r="V46" s="47">
        <f t="shared" si="55"/>
        <v>3.0308868649495621E-3</v>
      </c>
      <c r="W46" s="17">
        <f t="shared" si="19"/>
        <v>-1.8292985323183205E-4</v>
      </c>
      <c r="X46" s="17">
        <f t="shared" si="20"/>
        <v>0</v>
      </c>
      <c r="Y46" s="21">
        <f t="shared" si="38"/>
        <v>147847.40080863467</v>
      </c>
      <c r="Z46" s="22">
        <f t="shared" si="39"/>
        <v>0</v>
      </c>
      <c r="AA46" s="23">
        <f t="shared" si="21"/>
        <v>147847.40080863467</v>
      </c>
      <c r="AB46" s="23">
        <f t="shared" si="22"/>
        <v>505872.5</v>
      </c>
      <c r="AC46" s="22">
        <f t="shared" si="40"/>
        <v>73923.700404317337</v>
      </c>
      <c r="AD46" s="22">
        <f t="shared" si="41"/>
        <v>579796.20040431735</v>
      </c>
      <c r="AE46" s="17">
        <f t="shared" si="56"/>
        <v>0</v>
      </c>
      <c r="AF46" s="22">
        <f t="shared" si="42"/>
        <v>0</v>
      </c>
      <c r="AG46" s="22">
        <f t="shared" si="23"/>
        <v>579796.20040431735</v>
      </c>
      <c r="AH46" s="22">
        <f t="shared" si="57"/>
        <v>6267549</v>
      </c>
      <c r="AI46" s="24">
        <f t="shared" si="58"/>
        <v>0</v>
      </c>
      <c r="AJ46" s="15">
        <f t="shared" si="59"/>
        <v>-434785</v>
      </c>
      <c r="AK46" s="15">
        <f t="shared" si="24"/>
        <v>0</v>
      </c>
      <c r="AL46" s="55">
        <f t="shared" si="60"/>
        <v>92017.684999999998</v>
      </c>
      <c r="AM46" s="55">
        <f t="shared" si="61"/>
        <v>69013.263749999998</v>
      </c>
      <c r="AN46" s="21">
        <f>MIN(AL46,AM46)</f>
        <v>69013.263749999998</v>
      </c>
      <c r="AO46" s="21">
        <f t="shared" si="44"/>
        <v>0</v>
      </c>
      <c r="AP46" s="51">
        <f t="shared" si="63"/>
        <v>1</v>
      </c>
      <c r="AQ46" s="21">
        <f t="shared" si="64"/>
        <v>0</v>
      </c>
      <c r="AR46" s="21">
        <f t="shared" si="45"/>
        <v>0</v>
      </c>
      <c r="AS46" s="24">
        <f t="shared" si="65"/>
        <v>69013.263749999998</v>
      </c>
      <c r="AT46" s="21">
        <f t="shared" si="46"/>
        <v>63707</v>
      </c>
      <c r="AU46" s="28">
        <f t="shared" si="66"/>
        <v>3.461671525424705E-3</v>
      </c>
      <c r="AW46" s="128">
        <v>3120.9300000000003</v>
      </c>
      <c r="AX46" s="63">
        <v>0</v>
      </c>
      <c r="AY46" s="63">
        <v>163.43</v>
      </c>
      <c r="AZ46" s="63">
        <v>0</v>
      </c>
      <c r="BA46" s="63">
        <v>27.18</v>
      </c>
      <c r="BB46" s="129">
        <f t="shared" si="25"/>
        <v>3311.54</v>
      </c>
      <c r="BC46" s="133">
        <f t="shared" si="26"/>
        <v>10.803634513843726</v>
      </c>
      <c r="BD46" s="62">
        <f t="shared" si="27"/>
        <v>0</v>
      </c>
      <c r="BE46" s="62">
        <f t="shared" si="28"/>
        <v>0.56574097740015961</v>
      </c>
      <c r="BF46" s="62">
        <f t="shared" si="29"/>
        <v>0</v>
      </c>
      <c r="BG46" s="62">
        <f t="shared" si="30"/>
        <v>9.4088232061043484E-2</v>
      </c>
      <c r="BH46" s="134">
        <f t="shared" si="31"/>
        <v>11.463463723304928</v>
      </c>
      <c r="BI46" s="128">
        <v>5649.6332206220723</v>
      </c>
      <c r="BJ46" s="63">
        <v>7922.6497600342127</v>
      </c>
      <c r="BK46" s="63">
        <v>7922.6497600342127</v>
      </c>
      <c r="BL46" s="63">
        <v>7922.64976003421</v>
      </c>
      <c r="BM46" s="129">
        <v>4764.1122669681345</v>
      </c>
      <c r="BN46" s="139">
        <f t="shared" si="47"/>
        <v>61037</v>
      </c>
      <c r="BO46" s="65">
        <f t="shared" si="48"/>
        <v>0</v>
      </c>
      <c r="BP46" s="65">
        <f t="shared" si="49"/>
        <v>4482</v>
      </c>
      <c r="BQ46" s="65">
        <f t="shared" si="50"/>
        <v>0</v>
      </c>
      <c r="BR46" s="65">
        <f t="shared" si="51"/>
        <v>448</v>
      </c>
      <c r="BS46" s="140">
        <f t="shared" si="36"/>
        <v>65967</v>
      </c>
    </row>
    <row r="47" spans="1:71" x14ac:dyDescent="0.2">
      <c r="A47" s="66" t="s">
        <v>43</v>
      </c>
      <c r="B47" s="48">
        <v>265786990</v>
      </c>
      <c r="C47" s="68">
        <v>295230.42290306493</v>
      </c>
      <c r="D47" s="68">
        <v>39337.883173769835</v>
      </c>
      <c r="E47" s="68">
        <v>97070.153168944496</v>
      </c>
      <c r="F47" s="47">
        <f t="shared" si="14"/>
        <v>2.3935286244268425E-2</v>
      </c>
      <c r="G47" s="47">
        <f t="shared" si="37"/>
        <v>2.1142389884709109E-2</v>
      </c>
      <c r="H47" s="47">
        <f t="shared" si="15"/>
        <v>2.1075839004058277E-2</v>
      </c>
      <c r="I47" s="69">
        <v>24401</v>
      </c>
      <c r="J47" s="69">
        <v>12933</v>
      </c>
      <c r="K47" s="47">
        <f t="shared" si="16"/>
        <v>2.6730891208635914E-2</v>
      </c>
      <c r="L47" s="47">
        <f t="shared" si="17"/>
        <v>2.6430070566019998E-2</v>
      </c>
      <c r="M47" s="69">
        <v>0</v>
      </c>
      <c r="N47" s="69">
        <v>14247080</v>
      </c>
      <c r="O47" s="69">
        <v>0</v>
      </c>
      <c r="P47" s="69">
        <v>262433892</v>
      </c>
      <c r="Q47" s="69">
        <v>175069938</v>
      </c>
      <c r="R47" s="69">
        <v>0</v>
      </c>
      <c r="S47" s="69">
        <v>8641293</v>
      </c>
      <c r="T47" s="16">
        <f t="shared" si="54"/>
        <v>14247080</v>
      </c>
      <c r="U47" s="47">
        <f t="shared" si="18"/>
        <v>2.252220034432606E-2</v>
      </c>
      <c r="V47" s="47">
        <f t="shared" si="55"/>
        <v>2.8832347582518195E-2</v>
      </c>
      <c r="W47" s="17">
        <f t="shared" si="19"/>
        <v>-6.3101472381921347E-3</v>
      </c>
      <c r="X47" s="17">
        <f t="shared" si="20"/>
        <v>0</v>
      </c>
      <c r="Y47" s="21">
        <f t="shared" si="38"/>
        <v>1406448.9501680476</v>
      </c>
      <c r="Z47" s="22">
        <f t="shared" si="39"/>
        <v>0</v>
      </c>
      <c r="AA47" s="23">
        <f t="shared" si="21"/>
        <v>1406448.9501680476</v>
      </c>
      <c r="AB47" s="23">
        <f t="shared" si="22"/>
        <v>7123540</v>
      </c>
      <c r="AC47" s="22">
        <f t="shared" si="40"/>
        <v>703224.47508402378</v>
      </c>
      <c r="AD47" s="22">
        <f t="shared" si="41"/>
        <v>7826764.4750840236</v>
      </c>
      <c r="AE47" s="17">
        <f t="shared" si="56"/>
        <v>3.008206426159156E-4</v>
      </c>
      <c r="AF47" s="22">
        <f t="shared" si="42"/>
        <v>287563.13036267355</v>
      </c>
      <c r="AG47" s="22">
        <f t="shared" si="23"/>
        <v>8114327.6054466972</v>
      </c>
      <c r="AH47" s="22">
        <f t="shared" si="57"/>
        <v>8641293</v>
      </c>
      <c r="AI47" s="24">
        <f t="shared" si="58"/>
        <v>0</v>
      </c>
      <c r="AJ47" s="15">
        <f t="shared" si="59"/>
        <v>3353098</v>
      </c>
      <c r="AK47" s="15">
        <f t="shared" si="24"/>
        <v>3353098</v>
      </c>
      <c r="AL47" s="55">
        <f t="shared" si="60"/>
        <v>1750699.3800000001</v>
      </c>
      <c r="AM47" s="55">
        <f t="shared" si="61"/>
        <v>1313024.5349999999</v>
      </c>
      <c r="AN47" s="21">
        <f t="shared" si="62"/>
        <v>1313024.5349999999</v>
      </c>
      <c r="AO47" s="21">
        <f t="shared" si="44"/>
        <v>0</v>
      </c>
      <c r="AP47" s="51">
        <f t="shared" si="63"/>
        <v>0</v>
      </c>
      <c r="AQ47" s="21">
        <f t="shared" si="64"/>
        <v>0</v>
      </c>
      <c r="AR47" s="21">
        <f t="shared" si="45"/>
        <v>0</v>
      </c>
      <c r="AS47" s="24">
        <f t="shared" si="65"/>
        <v>1313024.5349999999</v>
      </c>
      <c r="AT47" s="21">
        <f t="shared" si="46"/>
        <v>1212065</v>
      </c>
      <c r="AU47" s="28">
        <f t="shared" si="66"/>
        <v>6.9233188395828411E-3</v>
      </c>
      <c r="AW47" s="128">
        <v>26998.29</v>
      </c>
      <c r="AX47" s="63">
        <v>0</v>
      </c>
      <c r="AY47" s="63">
        <v>1113.1600000000001</v>
      </c>
      <c r="AZ47" s="63">
        <v>2569.09</v>
      </c>
      <c r="BA47" s="63">
        <v>1887.7399999999998</v>
      </c>
      <c r="BB47" s="129">
        <f t="shared" si="25"/>
        <v>32568.28</v>
      </c>
      <c r="BC47" s="133">
        <f t="shared" si="26"/>
        <v>186.91776979352102</v>
      </c>
      <c r="BD47" s="62">
        <f t="shared" si="27"/>
        <v>0</v>
      </c>
      <c r="BE47" s="62">
        <f t="shared" si="28"/>
        <v>7.7067615994700356</v>
      </c>
      <c r="BF47" s="62">
        <f t="shared" si="29"/>
        <v>17.786629197583881</v>
      </c>
      <c r="BG47" s="62">
        <f t="shared" si="30"/>
        <v>13.069425906234111</v>
      </c>
      <c r="BH47" s="134">
        <f t="shared" si="31"/>
        <v>225.48058649680905</v>
      </c>
      <c r="BI47" s="128">
        <v>5649.6332206220723</v>
      </c>
      <c r="BJ47" s="63">
        <v>7922.6497600342127</v>
      </c>
      <c r="BK47" s="63">
        <v>7922.6497600342127</v>
      </c>
      <c r="BL47" s="63">
        <v>7922.64976003421</v>
      </c>
      <c r="BM47" s="129">
        <v>4764.1122669681345</v>
      </c>
      <c r="BN47" s="139">
        <f t="shared" si="47"/>
        <v>1056017</v>
      </c>
      <c r="BO47" s="65">
        <f t="shared" si="48"/>
        <v>0</v>
      </c>
      <c r="BP47" s="65">
        <f t="shared" si="49"/>
        <v>61058</v>
      </c>
      <c r="BQ47" s="65">
        <f t="shared" si="50"/>
        <v>140917</v>
      </c>
      <c r="BR47" s="65">
        <f t="shared" si="51"/>
        <v>62264</v>
      </c>
      <c r="BS47" s="140">
        <f t="shared" si="36"/>
        <v>1320256</v>
      </c>
    </row>
    <row r="48" spans="1:71" x14ac:dyDescent="0.2">
      <c r="A48" s="66" t="s">
        <v>44</v>
      </c>
      <c r="B48" s="48">
        <v>62665550</v>
      </c>
      <c r="C48" s="68">
        <v>48176.964704488419</v>
      </c>
      <c r="D48" s="68">
        <v>8520.4216895769623</v>
      </c>
      <c r="E48" s="68">
        <v>13433.217259547224</v>
      </c>
      <c r="F48" s="47">
        <f t="shared" si="14"/>
        <v>3.9058625098422261E-3</v>
      </c>
      <c r="G48" s="47">
        <f t="shared" si="37"/>
        <v>4.5793536105492643E-3</v>
      </c>
      <c r="H48" s="47">
        <f t="shared" si="15"/>
        <v>2.9166156127930286E-3</v>
      </c>
      <c r="I48" s="69">
        <v>2992</v>
      </c>
      <c r="J48" s="69">
        <v>1548</v>
      </c>
      <c r="K48" s="47">
        <f t="shared" si="16"/>
        <v>3.2776864266316403E-3</v>
      </c>
      <c r="L48" s="47">
        <f t="shared" si="17"/>
        <v>3.163515753204899E-3</v>
      </c>
      <c r="M48" s="69">
        <v>0</v>
      </c>
      <c r="N48" s="69">
        <v>3419159</v>
      </c>
      <c r="O48" s="69">
        <v>0</v>
      </c>
      <c r="P48" s="69">
        <v>63336071</v>
      </c>
      <c r="Q48" s="69">
        <v>38274727</v>
      </c>
      <c r="R48" s="69">
        <v>0</v>
      </c>
      <c r="S48" s="69">
        <v>2861252</v>
      </c>
      <c r="T48" s="16">
        <f t="shared" si="54"/>
        <v>3419159</v>
      </c>
      <c r="U48" s="47">
        <f t="shared" si="18"/>
        <v>3.8269235607566862E-3</v>
      </c>
      <c r="V48" s="47">
        <f t="shared" si="55"/>
        <v>6.303482168880381E-3</v>
      </c>
      <c r="W48" s="17">
        <f t="shared" si="19"/>
        <v>-2.4765586081236949E-3</v>
      </c>
      <c r="X48" s="17">
        <f t="shared" si="20"/>
        <v>0</v>
      </c>
      <c r="Y48" s="21">
        <f t="shared" si="38"/>
        <v>307485.39824763418</v>
      </c>
      <c r="Z48" s="22">
        <f t="shared" si="39"/>
        <v>0</v>
      </c>
      <c r="AA48" s="23">
        <f t="shared" si="21"/>
        <v>307485.39824763418</v>
      </c>
      <c r="AB48" s="23">
        <f t="shared" si="22"/>
        <v>1709579.5</v>
      </c>
      <c r="AC48" s="22">
        <f t="shared" si="40"/>
        <v>153742.69912381709</v>
      </c>
      <c r="AD48" s="22">
        <f t="shared" si="41"/>
        <v>1863322.199123817</v>
      </c>
      <c r="AE48" s="17">
        <f t="shared" si="56"/>
        <v>1.1417067342674126E-4</v>
      </c>
      <c r="AF48" s="22">
        <f t="shared" si="42"/>
        <v>109139.04032884748</v>
      </c>
      <c r="AG48" s="22">
        <f t="shared" si="23"/>
        <v>1972461.2394526645</v>
      </c>
      <c r="AH48" s="22">
        <f t="shared" si="57"/>
        <v>2861252</v>
      </c>
      <c r="AI48" s="24">
        <f t="shared" si="58"/>
        <v>0</v>
      </c>
      <c r="AJ48" s="15">
        <f t="shared" si="59"/>
        <v>-670521</v>
      </c>
      <c r="AK48" s="15">
        <f t="shared" si="24"/>
        <v>0</v>
      </c>
      <c r="AL48" s="55">
        <f t="shared" si="60"/>
        <v>191373.63500000001</v>
      </c>
      <c r="AM48" s="55">
        <f t="shared" si="61"/>
        <v>143530.22625000001</v>
      </c>
      <c r="AN48" s="21">
        <f>MIN(AL48,AM48)</f>
        <v>143530.22625000001</v>
      </c>
      <c r="AO48" s="21">
        <f t="shared" si="44"/>
        <v>0</v>
      </c>
      <c r="AP48" s="51">
        <f t="shared" si="63"/>
        <v>0</v>
      </c>
      <c r="AQ48" s="21">
        <f t="shared" si="64"/>
        <v>0</v>
      </c>
      <c r="AR48" s="21">
        <f t="shared" si="45"/>
        <v>0</v>
      </c>
      <c r="AS48" s="24">
        <f t="shared" si="65"/>
        <v>143530.22625000001</v>
      </c>
      <c r="AT48" s="21">
        <f t="shared" si="46"/>
        <v>132494</v>
      </c>
      <c r="AU48" s="28">
        <f t="shared" si="66"/>
        <v>3.4616576102554568E-3</v>
      </c>
      <c r="AW48" s="128">
        <v>6087.22</v>
      </c>
      <c r="AX48" s="63">
        <v>137.53</v>
      </c>
      <c r="AY48" s="63">
        <v>804</v>
      </c>
      <c r="AZ48" s="63">
        <v>129.19999999999999</v>
      </c>
      <c r="BA48" s="63">
        <v>83.43</v>
      </c>
      <c r="BB48" s="129">
        <f t="shared" si="25"/>
        <v>7241.38</v>
      </c>
      <c r="BC48" s="133">
        <f t="shared" si="26"/>
        <v>21.071871438299222</v>
      </c>
      <c r="BD48" s="62">
        <f t="shared" si="27"/>
        <v>0.47608177113843297</v>
      </c>
      <c r="BE48" s="62">
        <f t="shared" si="28"/>
        <v>2.7831727186453872</v>
      </c>
      <c r="BF48" s="62">
        <f t="shared" si="29"/>
        <v>0.44724616324500499</v>
      </c>
      <c r="BG48" s="62">
        <f t="shared" si="30"/>
        <v>0.28880609442361277</v>
      </c>
      <c r="BH48" s="134">
        <f t="shared" si="31"/>
        <v>25.067178185751658</v>
      </c>
      <c r="BI48" s="128">
        <v>5649.6332206220723</v>
      </c>
      <c r="BJ48" s="63">
        <v>7922.6497600342127</v>
      </c>
      <c r="BK48" s="63">
        <v>7922.6497600342127</v>
      </c>
      <c r="BL48" s="63">
        <v>7922.64976003421</v>
      </c>
      <c r="BM48" s="129">
        <v>4764.1122669681345</v>
      </c>
      <c r="BN48" s="139">
        <f t="shared" si="47"/>
        <v>119048</v>
      </c>
      <c r="BO48" s="65">
        <f t="shared" si="48"/>
        <v>3772</v>
      </c>
      <c r="BP48" s="65">
        <f t="shared" si="49"/>
        <v>22050</v>
      </c>
      <c r="BQ48" s="65">
        <f t="shared" si="50"/>
        <v>3543</v>
      </c>
      <c r="BR48" s="65">
        <f t="shared" si="51"/>
        <v>1376</v>
      </c>
      <c r="BS48" s="140">
        <f t="shared" si="36"/>
        <v>149789</v>
      </c>
    </row>
    <row r="49" spans="1:71" x14ac:dyDescent="0.2">
      <c r="A49" s="66" t="s">
        <v>45</v>
      </c>
      <c r="B49" s="48">
        <v>30578526</v>
      </c>
      <c r="C49" s="68">
        <v>14526.48721751636</v>
      </c>
      <c r="D49" s="68">
        <v>1498.6302581579962</v>
      </c>
      <c r="E49" s="68">
        <v>4991.0076352487458</v>
      </c>
      <c r="F49" s="47">
        <f t="shared" si="14"/>
        <v>1.1777093507369387E-3</v>
      </c>
      <c r="G49" s="47">
        <f t="shared" si="37"/>
        <v>8.0544814958740979E-4</v>
      </c>
      <c r="H49" s="47">
        <f t="shared" si="15"/>
        <v>1.0836458989144909E-3</v>
      </c>
      <c r="I49" s="69">
        <v>645</v>
      </c>
      <c r="J49" s="69">
        <v>363</v>
      </c>
      <c r="K49" s="47">
        <f t="shared" si="16"/>
        <v>7.0658681322774333E-4</v>
      </c>
      <c r="L49" s="47">
        <f t="shared" si="17"/>
        <v>7.4183218243758294E-4</v>
      </c>
      <c r="M49" s="69">
        <v>1831365</v>
      </c>
      <c r="N49" s="69">
        <v>0</v>
      </c>
      <c r="O49" s="69">
        <v>1</v>
      </c>
      <c r="P49" s="69">
        <v>31992357</v>
      </c>
      <c r="Q49" s="69">
        <v>16927776</v>
      </c>
      <c r="R49" s="69">
        <v>0</v>
      </c>
      <c r="S49" s="69">
        <v>0</v>
      </c>
      <c r="T49" s="16">
        <f t="shared" si="54"/>
        <v>1831366</v>
      </c>
      <c r="U49" s="47">
        <f t="shared" si="18"/>
        <v>1.0611281874939446E-3</v>
      </c>
      <c r="V49" s="47">
        <f t="shared" si="55"/>
        <v>2.7878431157667373E-3</v>
      </c>
      <c r="W49" s="17">
        <f t="shared" si="19"/>
        <v>-1.7267149282727927E-3</v>
      </c>
      <c r="X49" s="17">
        <f t="shared" si="20"/>
        <v>0</v>
      </c>
      <c r="Y49" s="21">
        <f t="shared" si="38"/>
        <v>135991.6674208217</v>
      </c>
      <c r="Z49" s="22">
        <f t="shared" si="39"/>
        <v>0</v>
      </c>
      <c r="AA49" s="23">
        <f t="shared" si="21"/>
        <v>135991.6674208217</v>
      </c>
      <c r="AB49" s="23">
        <f t="shared" si="22"/>
        <v>915683</v>
      </c>
      <c r="AC49" s="22">
        <f t="shared" si="40"/>
        <v>67995.83371041085</v>
      </c>
      <c r="AD49" s="22">
        <f t="shared" si="41"/>
        <v>983678.83371041087</v>
      </c>
      <c r="AE49" s="17">
        <f t="shared" si="56"/>
        <v>0</v>
      </c>
      <c r="AF49" s="22">
        <f t="shared" si="42"/>
        <v>0</v>
      </c>
      <c r="AG49" s="22">
        <f t="shared" si="23"/>
        <v>983678.83371041087</v>
      </c>
      <c r="AH49" s="22">
        <f t="shared" si="57"/>
        <v>0</v>
      </c>
      <c r="AI49" s="24">
        <f t="shared" si="58"/>
        <v>983678.83371041087</v>
      </c>
      <c r="AJ49" s="15">
        <f t="shared" si="59"/>
        <v>-1413831</v>
      </c>
      <c r="AK49" s="15">
        <f t="shared" si="24"/>
        <v>0</v>
      </c>
      <c r="AL49" s="55">
        <f t="shared" si="60"/>
        <v>84638.88</v>
      </c>
      <c r="AM49" s="55">
        <f t="shared" si="61"/>
        <v>63479.159999999996</v>
      </c>
      <c r="AN49" s="21">
        <f t="shared" ref="AN49:AN54" si="67">MIN(AL49,AM49)</f>
        <v>63479.159999999996</v>
      </c>
      <c r="AO49" s="21">
        <f t="shared" si="44"/>
        <v>920199.67371041083</v>
      </c>
      <c r="AP49" s="51">
        <f t="shared" si="63"/>
        <v>0</v>
      </c>
      <c r="AQ49" s="21">
        <f t="shared" si="64"/>
        <v>920199.67371041083</v>
      </c>
      <c r="AR49" s="21">
        <f t="shared" si="45"/>
        <v>389687.60707760887</v>
      </c>
      <c r="AS49" s="24">
        <f t="shared" si="65"/>
        <v>453166.76707760885</v>
      </c>
      <c r="AT49" s="21">
        <f t="shared" si="46"/>
        <v>418322</v>
      </c>
      <c r="AU49" s="28">
        <f t="shared" si="66"/>
        <v>2.4712165378369847E-2</v>
      </c>
      <c r="AW49" s="128">
        <v>1664.0300000000002</v>
      </c>
      <c r="AX49" s="63">
        <v>856.12</v>
      </c>
      <c r="AY49" s="63">
        <v>122.54</v>
      </c>
      <c r="AZ49" s="63">
        <v>4.26</v>
      </c>
      <c r="BA49" s="63">
        <v>22.57</v>
      </c>
      <c r="BB49" s="129">
        <f t="shared" si="25"/>
        <v>2669.5200000000004</v>
      </c>
      <c r="BC49" s="133">
        <f t="shared" si="26"/>
        <v>41.121784554568784</v>
      </c>
      <c r="BD49" s="62">
        <f t="shared" si="27"/>
        <v>21.156579023729993</v>
      </c>
      <c r="BE49" s="62">
        <f t="shared" si="28"/>
        <v>3.0282287454654413</v>
      </c>
      <c r="BF49" s="62">
        <f t="shared" si="29"/>
        <v>0.10527382451185555</v>
      </c>
      <c r="BG49" s="62">
        <f t="shared" si="30"/>
        <v>0.5577535725898074</v>
      </c>
      <c r="BH49" s="134">
        <f t="shared" si="31"/>
        <v>65.969619720865879</v>
      </c>
      <c r="BI49" s="128">
        <v>5649.6332206220723</v>
      </c>
      <c r="BJ49" s="63">
        <v>7922.6497600342127</v>
      </c>
      <c r="BK49" s="63">
        <v>7922.6497600342127</v>
      </c>
      <c r="BL49" s="63">
        <v>7922.64976003421</v>
      </c>
      <c r="BM49" s="129">
        <v>4764.1122669681345</v>
      </c>
      <c r="BN49" s="139">
        <f t="shared" si="47"/>
        <v>232323</v>
      </c>
      <c r="BO49" s="65">
        <f t="shared" si="48"/>
        <v>167616</v>
      </c>
      <c r="BP49" s="65">
        <f t="shared" si="49"/>
        <v>23992</v>
      </c>
      <c r="BQ49" s="65">
        <f t="shared" si="50"/>
        <v>834</v>
      </c>
      <c r="BR49" s="65">
        <f t="shared" si="51"/>
        <v>2657</v>
      </c>
      <c r="BS49" s="140">
        <f t="shared" si="36"/>
        <v>427422</v>
      </c>
    </row>
    <row r="50" spans="1:71" x14ac:dyDescent="0.2">
      <c r="A50" s="66" t="s">
        <v>46</v>
      </c>
      <c r="B50" s="48">
        <v>140570465</v>
      </c>
      <c r="C50" s="68">
        <v>231189.08375754426</v>
      </c>
      <c r="D50" s="68">
        <v>30404.317875509969</v>
      </c>
      <c r="E50" s="68">
        <v>65373.212594782497</v>
      </c>
      <c r="F50" s="47">
        <f t="shared" si="14"/>
        <v>1.874324753483772E-2</v>
      </c>
      <c r="G50" s="47">
        <f t="shared" si="37"/>
        <v>1.6340989673061239E-2</v>
      </c>
      <c r="H50" s="47">
        <f t="shared" si="15"/>
        <v>1.4193809928657932E-2</v>
      </c>
      <c r="I50" s="69">
        <v>9714</v>
      </c>
      <c r="J50" s="69">
        <v>5006</v>
      </c>
      <c r="K50" s="47">
        <f t="shared" si="16"/>
        <v>1.0641526052239223E-2</v>
      </c>
      <c r="L50" s="47">
        <f t="shared" si="17"/>
        <v>1.0230335827224627E-2</v>
      </c>
      <c r="M50" s="69">
        <v>0</v>
      </c>
      <c r="N50" s="69">
        <v>3429941</v>
      </c>
      <c r="O50" s="69">
        <v>0</v>
      </c>
      <c r="P50" s="69">
        <v>140984442</v>
      </c>
      <c r="Q50" s="69">
        <v>85625711</v>
      </c>
      <c r="R50" s="69">
        <v>0</v>
      </c>
      <c r="S50" s="69">
        <v>19352263</v>
      </c>
      <c r="T50" s="16">
        <f t="shared" si="54"/>
        <v>3429941</v>
      </c>
      <c r="U50" s="47">
        <f t="shared" si="18"/>
        <v>1.7005323667848654E-2</v>
      </c>
      <c r="V50" s="47">
        <f t="shared" si="55"/>
        <v>1.4101737224310046E-2</v>
      </c>
      <c r="W50" s="17">
        <f t="shared" si="19"/>
        <v>2.9035864435386083E-3</v>
      </c>
      <c r="X50" s="17">
        <f t="shared" si="20"/>
        <v>2.9035864435386083E-3</v>
      </c>
      <c r="Y50" s="21">
        <f t="shared" si="38"/>
        <v>687886.1826257268</v>
      </c>
      <c r="Z50" s="22">
        <f t="shared" si="39"/>
        <v>755648.14302965172</v>
      </c>
      <c r="AA50" s="23">
        <f t="shared" si="21"/>
        <v>1443534.3256553784</v>
      </c>
      <c r="AB50" s="23">
        <f t="shared" si="22"/>
        <v>1714970.5</v>
      </c>
      <c r="AC50" s="22">
        <f t="shared" si="40"/>
        <v>721767.1628276892</v>
      </c>
      <c r="AD50" s="22">
        <f t="shared" si="41"/>
        <v>2436737.6628276892</v>
      </c>
      <c r="AE50" s="17">
        <f t="shared" si="56"/>
        <v>4.1119022501459601E-4</v>
      </c>
      <c r="AF50" s="22">
        <f t="shared" si="42"/>
        <v>393068.59812376916</v>
      </c>
      <c r="AG50" s="22">
        <f t="shared" si="23"/>
        <v>2829806.2609514585</v>
      </c>
      <c r="AH50" s="22">
        <f t="shared" si="57"/>
        <v>19352263</v>
      </c>
      <c r="AI50" s="24">
        <f t="shared" si="58"/>
        <v>0</v>
      </c>
      <c r="AJ50" s="15">
        <f t="shared" si="59"/>
        <v>-413977</v>
      </c>
      <c r="AK50" s="15">
        <f t="shared" si="24"/>
        <v>0</v>
      </c>
      <c r="AL50" s="55">
        <f t="shared" si="60"/>
        <v>428128.55499999999</v>
      </c>
      <c r="AM50" s="55">
        <f t="shared" si="61"/>
        <v>321096.41625000001</v>
      </c>
      <c r="AN50" s="21">
        <f t="shared" si="67"/>
        <v>321096.41625000001</v>
      </c>
      <c r="AO50" s="21">
        <f t="shared" si="44"/>
        <v>0</v>
      </c>
      <c r="AP50" s="51">
        <f t="shared" si="63"/>
        <v>0</v>
      </c>
      <c r="AQ50" s="21">
        <f t="shared" si="64"/>
        <v>0</v>
      </c>
      <c r="AR50" s="21">
        <f t="shared" si="45"/>
        <v>0</v>
      </c>
      <c r="AS50" s="24">
        <f t="shared" si="65"/>
        <v>321096.41625000001</v>
      </c>
      <c r="AT50" s="21">
        <f t="shared" si="46"/>
        <v>296407</v>
      </c>
      <c r="AU50" s="28">
        <f t="shared" si="66"/>
        <v>3.4616588468386559E-3</v>
      </c>
      <c r="AW50" s="128">
        <v>13493.939999999999</v>
      </c>
      <c r="AX50" s="63">
        <v>5.6</v>
      </c>
      <c r="AY50" s="63">
        <v>914.1</v>
      </c>
      <c r="AZ50" s="63">
        <v>221.42</v>
      </c>
      <c r="BA50" s="63">
        <v>210.95000000000002</v>
      </c>
      <c r="BB50" s="129">
        <f t="shared" si="25"/>
        <v>14846.01</v>
      </c>
      <c r="BC50" s="133">
        <f t="shared" si="26"/>
        <v>46.711416779710007</v>
      </c>
      <c r="BD50" s="62">
        <f t="shared" si="27"/>
        <v>1.9385289542296472E-2</v>
      </c>
      <c r="BE50" s="62">
        <f t="shared" si="28"/>
        <v>3.1643023518952154</v>
      </c>
      <c r="BF50" s="62">
        <f t="shared" si="29"/>
        <v>0.76648050186701511</v>
      </c>
      <c r="BG50" s="62">
        <f t="shared" si="30"/>
        <v>0.73023693374061449</v>
      </c>
      <c r="BH50" s="134">
        <f t="shared" si="31"/>
        <v>51.391821856755151</v>
      </c>
      <c r="BI50" s="128">
        <v>5649.6332206220723</v>
      </c>
      <c r="BJ50" s="63">
        <v>7922.6497600342127</v>
      </c>
      <c r="BK50" s="63">
        <v>7922.6497600342127</v>
      </c>
      <c r="BL50" s="63">
        <v>7922.64976003421</v>
      </c>
      <c r="BM50" s="129">
        <v>4764.1122669681345</v>
      </c>
      <c r="BN50" s="139">
        <f t="shared" si="47"/>
        <v>263902</v>
      </c>
      <c r="BO50" s="65">
        <f t="shared" si="48"/>
        <v>154</v>
      </c>
      <c r="BP50" s="65">
        <f t="shared" si="49"/>
        <v>25070</v>
      </c>
      <c r="BQ50" s="65">
        <f t="shared" si="50"/>
        <v>6073</v>
      </c>
      <c r="BR50" s="65">
        <f t="shared" si="51"/>
        <v>3479</v>
      </c>
      <c r="BS50" s="140">
        <f t="shared" si="36"/>
        <v>298678</v>
      </c>
    </row>
    <row r="51" spans="1:71" x14ac:dyDescent="0.2">
      <c r="A51" s="66" t="s">
        <v>47</v>
      </c>
      <c r="B51" s="48">
        <v>193451624</v>
      </c>
      <c r="C51" s="68">
        <v>87292.748936278411</v>
      </c>
      <c r="D51" s="68">
        <v>15794.55718270851</v>
      </c>
      <c r="E51" s="68">
        <v>40109.692455812503</v>
      </c>
      <c r="F51" s="47">
        <f t="shared" si="14"/>
        <v>7.0771057816250245E-3</v>
      </c>
      <c r="G51" s="47">
        <f t="shared" si="37"/>
        <v>8.4888829563615348E-3</v>
      </c>
      <c r="H51" s="47">
        <f t="shared" si="15"/>
        <v>8.7086029341040035E-3</v>
      </c>
      <c r="I51" s="69">
        <v>19028</v>
      </c>
      <c r="J51" s="69">
        <v>10031</v>
      </c>
      <c r="K51" s="47">
        <f t="shared" si="16"/>
        <v>2.0844858731934108E-2</v>
      </c>
      <c r="L51" s="47">
        <f t="shared" si="17"/>
        <v>2.0499500336174641E-2</v>
      </c>
      <c r="M51" s="69">
        <v>0</v>
      </c>
      <c r="N51" s="69">
        <v>8826305</v>
      </c>
      <c r="O51" s="69">
        <v>0</v>
      </c>
      <c r="P51" s="69">
        <v>191516337</v>
      </c>
      <c r="Q51" s="69">
        <v>123116510</v>
      </c>
      <c r="R51" s="69">
        <v>0</v>
      </c>
      <c r="S51" s="69">
        <v>7158640</v>
      </c>
      <c r="T51" s="16">
        <f t="shared" si="54"/>
        <v>8826305</v>
      </c>
      <c r="U51" s="47">
        <f t="shared" si="18"/>
        <v>7.8379243634288977E-3</v>
      </c>
      <c r="V51" s="47">
        <f t="shared" si="55"/>
        <v>2.0276113934915411E-2</v>
      </c>
      <c r="W51" s="17">
        <f t="shared" si="19"/>
        <v>-1.2438189571486513E-2</v>
      </c>
      <c r="X51" s="17">
        <f t="shared" si="20"/>
        <v>0</v>
      </c>
      <c r="Y51" s="21">
        <f t="shared" si="38"/>
        <v>989073.78511697392</v>
      </c>
      <c r="Z51" s="22">
        <f t="shared" si="39"/>
        <v>0</v>
      </c>
      <c r="AA51" s="23">
        <f t="shared" si="21"/>
        <v>989073.78511697392</v>
      </c>
      <c r="AB51" s="23">
        <f t="shared" si="22"/>
        <v>4413152.5</v>
      </c>
      <c r="AC51" s="22">
        <f t="shared" si="40"/>
        <v>494536.89255848696</v>
      </c>
      <c r="AD51" s="22">
        <f t="shared" si="41"/>
        <v>4907689.3925584871</v>
      </c>
      <c r="AE51" s="17">
        <f t="shared" si="56"/>
        <v>3.4535839575946733E-4</v>
      </c>
      <c r="AF51" s="22">
        <f t="shared" si="42"/>
        <v>330138.05341950676</v>
      </c>
      <c r="AG51" s="22">
        <f t="shared" si="23"/>
        <v>5237827.4459779942</v>
      </c>
      <c r="AH51" s="22">
        <f t="shared" si="57"/>
        <v>7158640</v>
      </c>
      <c r="AI51" s="24">
        <f t="shared" si="58"/>
        <v>0</v>
      </c>
      <c r="AJ51" s="15">
        <f t="shared" si="59"/>
        <v>1935287</v>
      </c>
      <c r="AK51" s="15">
        <f t="shared" si="24"/>
        <v>1935287</v>
      </c>
      <c r="AL51" s="55">
        <f t="shared" si="60"/>
        <v>1231165.1000000001</v>
      </c>
      <c r="AM51" s="55">
        <f t="shared" si="61"/>
        <v>923373.82499999995</v>
      </c>
      <c r="AN51" s="21">
        <f t="shared" si="67"/>
        <v>923373.82499999995</v>
      </c>
      <c r="AO51" s="21">
        <f t="shared" si="44"/>
        <v>0</v>
      </c>
      <c r="AP51" s="51">
        <f t="shared" si="63"/>
        <v>0</v>
      </c>
      <c r="AQ51" s="21">
        <f t="shared" si="64"/>
        <v>0</v>
      </c>
      <c r="AR51" s="21">
        <f t="shared" si="45"/>
        <v>0</v>
      </c>
      <c r="AS51" s="24">
        <f t="shared" si="65"/>
        <v>923373.82499999995</v>
      </c>
      <c r="AT51" s="21">
        <f t="shared" si="46"/>
        <v>852375</v>
      </c>
      <c r="AU51" s="28">
        <f t="shared" si="66"/>
        <v>6.9233200323823348E-3</v>
      </c>
      <c r="AW51" s="128">
        <v>20387.55</v>
      </c>
      <c r="AX51" s="63">
        <v>0</v>
      </c>
      <c r="AY51" s="63">
        <v>938.5</v>
      </c>
      <c r="AZ51" s="63">
        <v>1085.45</v>
      </c>
      <c r="BA51" s="63">
        <v>309.57999999999993</v>
      </c>
      <c r="BB51" s="129">
        <f t="shared" si="25"/>
        <v>22721.08</v>
      </c>
      <c r="BC51" s="133">
        <f t="shared" si="26"/>
        <v>141.14953332619646</v>
      </c>
      <c r="BD51" s="62">
        <f t="shared" si="27"/>
        <v>0</v>
      </c>
      <c r="BE51" s="62">
        <f t="shared" si="28"/>
        <v>6.4975358503908209</v>
      </c>
      <c r="BF51" s="62">
        <f t="shared" si="29"/>
        <v>7.5149177291494054</v>
      </c>
      <c r="BG51" s="62">
        <f t="shared" si="30"/>
        <v>2.1433214156249227</v>
      </c>
      <c r="BH51" s="134">
        <f t="shared" si="31"/>
        <v>157.30530832136159</v>
      </c>
      <c r="BI51" s="128">
        <v>5649.6332206220723</v>
      </c>
      <c r="BJ51" s="63">
        <v>7922.6497600342127</v>
      </c>
      <c r="BK51" s="63">
        <v>7922.6497600342127</v>
      </c>
      <c r="BL51" s="63">
        <v>7922.64976003421</v>
      </c>
      <c r="BM51" s="129">
        <v>4764.1122669681345</v>
      </c>
      <c r="BN51" s="139">
        <f t="shared" si="47"/>
        <v>797443</v>
      </c>
      <c r="BO51" s="65">
        <f t="shared" si="48"/>
        <v>0</v>
      </c>
      <c r="BP51" s="65">
        <f t="shared" si="49"/>
        <v>51478</v>
      </c>
      <c r="BQ51" s="65">
        <f t="shared" si="50"/>
        <v>59538</v>
      </c>
      <c r="BR51" s="65">
        <f t="shared" si="51"/>
        <v>10211</v>
      </c>
      <c r="BS51" s="140">
        <f t="shared" si="36"/>
        <v>918670</v>
      </c>
    </row>
    <row r="52" spans="1:71" x14ac:dyDescent="0.2">
      <c r="A52" s="66" t="s">
        <v>48</v>
      </c>
      <c r="B52" s="48">
        <v>147364304</v>
      </c>
      <c r="C52" s="68">
        <v>160908.77891958068</v>
      </c>
      <c r="D52" s="68">
        <v>30401.162503506217</v>
      </c>
      <c r="E52" s="68">
        <v>85371.299845597678</v>
      </c>
      <c r="F52" s="47">
        <f t="shared" si="14"/>
        <v>1.3045395676991003E-2</v>
      </c>
      <c r="G52" s="47">
        <f t="shared" si="37"/>
        <v>1.6339293798760125E-2</v>
      </c>
      <c r="H52" s="47">
        <f t="shared" si="15"/>
        <v>1.8535787905696228E-2</v>
      </c>
      <c r="I52" s="69">
        <v>11124</v>
      </c>
      <c r="J52" s="69">
        <v>6276</v>
      </c>
      <c r="K52" s="47">
        <f t="shared" si="16"/>
        <v>1.2186157690458011E-2</v>
      </c>
      <c r="L52" s="47">
        <f t="shared" si="17"/>
        <v>1.2825726658342342E-2</v>
      </c>
      <c r="M52" s="69">
        <v>0</v>
      </c>
      <c r="N52" s="69">
        <v>4692487</v>
      </c>
      <c r="O52" s="69">
        <v>0</v>
      </c>
      <c r="P52" s="69">
        <v>148941102</v>
      </c>
      <c r="Q52" s="69">
        <v>82343895</v>
      </c>
      <c r="R52" s="69">
        <v>0</v>
      </c>
      <c r="S52" s="69">
        <v>3576937</v>
      </c>
      <c r="T52" s="16">
        <f t="shared" si="54"/>
        <v>4692487</v>
      </c>
      <c r="U52" s="47">
        <f t="shared" si="18"/>
        <v>1.5241468264609589E-2</v>
      </c>
      <c r="V52" s="47">
        <f t="shared" si="55"/>
        <v>1.3561253457109136E-2</v>
      </c>
      <c r="W52" s="17">
        <f t="shared" si="19"/>
        <v>1.680214807500453E-3</v>
      </c>
      <c r="X52" s="17">
        <f t="shared" si="20"/>
        <v>1.680214807500453E-3</v>
      </c>
      <c r="Y52" s="21">
        <f t="shared" si="38"/>
        <v>661521.25258362712</v>
      </c>
      <c r="Z52" s="22">
        <f t="shared" si="39"/>
        <v>437269.98450623493</v>
      </c>
      <c r="AA52" s="23">
        <f t="shared" si="21"/>
        <v>1098791.2370898621</v>
      </c>
      <c r="AB52" s="23">
        <f t="shared" si="22"/>
        <v>2346243.5</v>
      </c>
      <c r="AC52" s="22">
        <f t="shared" si="40"/>
        <v>549395.61854493106</v>
      </c>
      <c r="AD52" s="22">
        <f t="shared" si="41"/>
        <v>2895639.1185449311</v>
      </c>
      <c r="AE52" s="17">
        <f t="shared" si="56"/>
        <v>0</v>
      </c>
      <c r="AF52" s="22">
        <f t="shared" si="42"/>
        <v>0</v>
      </c>
      <c r="AG52" s="22">
        <f t="shared" si="23"/>
        <v>2895639.1185449311</v>
      </c>
      <c r="AH52" s="22">
        <f t="shared" si="57"/>
        <v>3576937</v>
      </c>
      <c r="AI52" s="24">
        <f t="shared" si="58"/>
        <v>0</v>
      </c>
      <c r="AJ52" s="15">
        <f t="shared" si="59"/>
        <v>-1576798</v>
      </c>
      <c r="AK52" s="15">
        <f t="shared" si="24"/>
        <v>0</v>
      </c>
      <c r="AL52" s="55">
        <f t="shared" si="60"/>
        <v>411719.47500000003</v>
      </c>
      <c r="AM52" s="55">
        <f t="shared" si="61"/>
        <v>308789.60625000001</v>
      </c>
      <c r="AN52" s="21">
        <f>MIN(AL52,AM52)</f>
        <v>308789.60625000001</v>
      </c>
      <c r="AO52" s="21">
        <f t="shared" si="44"/>
        <v>0</v>
      </c>
      <c r="AP52" s="51">
        <f t="shared" si="63"/>
        <v>0</v>
      </c>
      <c r="AQ52" s="21">
        <f t="shared" si="64"/>
        <v>0</v>
      </c>
      <c r="AR52" s="21">
        <f t="shared" si="45"/>
        <v>0</v>
      </c>
      <c r="AS52" s="24">
        <f t="shared" si="65"/>
        <v>308789.60625000001</v>
      </c>
      <c r="AT52" s="21">
        <f t="shared" si="46"/>
        <v>285046</v>
      </c>
      <c r="AU52" s="28">
        <f t="shared" si="66"/>
        <v>3.4616531073736554E-3</v>
      </c>
      <c r="AW52" s="128">
        <v>11260.23</v>
      </c>
      <c r="AX52" s="63">
        <v>12.26</v>
      </c>
      <c r="AY52" s="63">
        <v>1204.97</v>
      </c>
      <c r="AZ52" s="63">
        <v>60.370000000000005</v>
      </c>
      <c r="BA52" s="63">
        <v>12.850000000000001</v>
      </c>
      <c r="BB52" s="129">
        <f t="shared" si="25"/>
        <v>12550.68</v>
      </c>
      <c r="BC52" s="133">
        <f t="shared" si="26"/>
        <v>38.979010169242052</v>
      </c>
      <c r="BD52" s="62">
        <f t="shared" si="27"/>
        <v>4.2439867096401011E-2</v>
      </c>
      <c r="BE52" s="62">
        <f t="shared" si="28"/>
        <v>4.1711881447920334</v>
      </c>
      <c r="BF52" s="62">
        <f t="shared" si="29"/>
        <v>0.2089799980921476</v>
      </c>
      <c r="BG52" s="62">
        <f t="shared" si="30"/>
        <v>4.4482242429751476E-2</v>
      </c>
      <c r="BH52" s="134">
        <f t="shared" si="31"/>
        <v>43.446100421652382</v>
      </c>
      <c r="BI52" s="128">
        <v>5649.6332206220723</v>
      </c>
      <c r="BJ52" s="63">
        <v>7922.6497600342127</v>
      </c>
      <c r="BK52" s="63">
        <v>7922.6497600342127</v>
      </c>
      <c r="BL52" s="63">
        <v>7922.64976003421</v>
      </c>
      <c r="BM52" s="129">
        <v>4764.1122669681345</v>
      </c>
      <c r="BN52" s="139">
        <f t="shared" si="47"/>
        <v>220217</v>
      </c>
      <c r="BO52" s="65">
        <f t="shared" si="48"/>
        <v>336</v>
      </c>
      <c r="BP52" s="65">
        <f t="shared" si="49"/>
        <v>33047</v>
      </c>
      <c r="BQ52" s="65">
        <f t="shared" si="50"/>
        <v>1656</v>
      </c>
      <c r="BR52" s="65">
        <f t="shared" si="51"/>
        <v>212</v>
      </c>
      <c r="BS52" s="140">
        <f t="shared" si="36"/>
        <v>255468</v>
      </c>
    </row>
    <row r="53" spans="1:71" x14ac:dyDescent="0.2">
      <c r="A53" s="66" t="s">
        <v>49</v>
      </c>
      <c r="B53" s="48">
        <v>232738854</v>
      </c>
      <c r="C53" s="68">
        <v>221002.5379004319</v>
      </c>
      <c r="D53" s="68">
        <v>23119.314613152612</v>
      </c>
      <c r="E53" s="68">
        <v>60272.210161788433</v>
      </c>
      <c r="F53" s="47">
        <f t="shared" si="14"/>
        <v>1.7917391281498933E-2</v>
      </c>
      <c r="G53" s="47">
        <f t="shared" si="37"/>
        <v>1.2425619377111051E-2</v>
      </c>
      <c r="H53" s="47">
        <f t="shared" si="15"/>
        <v>1.308628199625649E-2</v>
      </c>
      <c r="I53" s="69">
        <v>14562</v>
      </c>
      <c r="J53" s="69">
        <v>7546</v>
      </c>
      <c r="K53" s="47">
        <f t="shared" si="16"/>
        <v>1.5952429727476587E-2</v>
      </c>
      <c r="L53" s="47">
        <f t="shared" si="17"/>
        <v>1.5421117489460057E-2</v>
      </c>
      <c r="M53" s="69">
        <v>8048305</v>
      </c>
      <c r="N53" s="69">
        <v>0</v>
      </c>
      <c r="O53" s="69">
        <v>8181814</v>
      </c>
      <c r="P53" s="69">
        <v>246646381</v>
      </c>
      <c r="Q53" s="69">
        <v>174925202</v>
      </c>
      <c r="R53" s="69">
        <v>0</v>
      </c>
      <c r="S53" s="69">
        <v>0</v>
      </c>
      <c r="T53" s="16">
        <f t="shared" si="54"/>
        <v>16230119</v>
      </c>
      <c r="U53" s="47">
        <f t="shared" si="18"/>
        <v>1.5336670984091352E-2</v>
      </c>
      <c r="V53" s="47">
        <f t="shared" si="55"/>
        <v>2.8808510944958506E-2</v>
      </c>
      <c r="W53" s="17">
        <f t="shared" si="19"/>
        <v>-1.3471839960867154E-2</v>
      </c>
      <c r="X53" s="17">
        <f t="shared" si="20"/>
        <v>0</v>
      </c>
      <c r="Y53" s="21">
        <f t="shared" si="38"/>
        <v>1405286.1931717466</v>
      </c>
      <c r="Z53" s="22">
        <f t="shared" si="39"/>
        <v>0</v>
      </c>
      <c r="AA53" s="23">
        <f t="shared" si="21"/>
        <v>1405286.1931717466</v>
      </c>
      <c r="AB53" s="23">
        <f t="shared" si="22"/>
        <v>8115059.5</v>
      </c>
      <c r="AC53" s="22">
        <f t="shared" si="40"/>
        <v>702643.09658587328</v>
      </c>
      <c r="AD53" s="22">
        <f t="shared" si="41"/>
        <v>8817702.5965858735</v>
      </c>
      <c r="AE53" s="17">
        <f t="shared" si="56"/>
        <v>5.3131223801652916E-4</v>
      </c>
      <c r="AF53" s="22">
        <f t="shared" si="42"/>
        <v>507896.69563702843</v>
      </c>
      <c r="AG53" s="22">
        <f t="shared" si="23"/>
        <v>9325599.2922229022</v>
      </c>
      <c r="AH53" s="22">
        <f t="shared" si="57"/>
        <v>0</v>
      </c>
      <c r="AI53" s="24">
        <f t="shared" si="58"/>
        <v>9325599.2922229022</v>
      </c>
      <c r="AJ53" s="15">
        <f t="shared" si="59"/>
        <v>-13907527</v>
      </c>
      <c r="AK53" s="15">
        <f t="shared" si="24"/>
        <v>0</v>
      </c>
      <c r="AL53" s="55">
        <f t="shared" si="60"/>
        <v>874626.01</v>
      </c>
      <c r="AM53" s="55">
        <f t="shared" si="61"/>
        <v>655969.50749999995</v>
      </c>
      <c r="AN53" s="21">
        <f t="shared" si="67"/>
        <v>655969.50749999995</v>
      </c>
      <c r="AO53" s="21">
        <f t="shared" si="44"/>
        <v>8669629.7847229019</v>
      </c>
      <c r="AP53" s="51">
        <f t="shared" si="63"/>
        <v>0</v>
      </c>
      <c r="AQ53" s="21">
        <f t="shared" si="64"/>
        <v>8669629.7847229019</v>
      </c>
      <c r="AR53" s="21">
        <f t="shared" si="45"/>
        <v>3671428.4753383198</v>
      </c>
      <c r="AS53" s="24">
        <f t="shared" si="65"/>
        <v>4327397.9828383196</v>
      </c>
      <c r="AT53" s="21">
        <f t="shared" si="46"/>
        <v>3994660</v>
      </c>
      <c r="AU53" s="28">
        <f t="shared" si="66"/>
        <v>2.2836389235668855E-2</v>
      </c>
      <c r="AW53" s="128">
        <v>18136.419999999998</v>
      </c>
      <c r="AX53" s="63">
        <v>0</v>
      </c>
      <c r="AY53" s="63">
        <v>1334.45</v>
      </c>
      <c r="AZ53" s="63">
        <v>8958.1134802696779</v>
      </c>
      <c r="BA53" s="63">
        <v>2369.1899999999987</v>
      </c>
      <c r="BB53" s="129">
        <f t="shared" si="25"/>
        <v>30798.173480269677</v>
      </c>
      <c r="BC53" s="133">
        <f t="shared" si="26"/>
        <v>414.1703464615693</v>
      </c>
      <c r="BD53" s="62">
        <f t="shared" si="27"/>
        <v>0</v>
      </c>
      <c r="BE53" s="62">
        <f t="shared" si="28"/>
        <v>30.474019615538303</v>
      </c>
      <c r="BF53" s="62">
        <f t="shared" si="29"/>
        <v>204.57096625273053</v>
      </c>
      <c r="BG53" s="62">
        <f t="shared" si="30"/>
        <v>54.103745013254262</v>
      </c>
      <c r="BH53" s="134">
        <f t="shared" si="31"/>
        <v>703.31907734309243</v>
      </c>
      <c r="BI53" s="128">
        <v>5649.6332206220723</v>
      </c>
      <c r="BJ53" s="63">
        <v>7922.6497600342127</v>
      </c>
      <c r="BK53" s="63">
        <v>7922.6497600342127</v>
      </c>
      <c r="BL53" s="63">
        <v>7922.64976003421</v>
      </c>
      <c r="BM53" s="129">
        <v>4764.1122669681345</v>
      </c>
      <c r="BN53" s="139">
        <f t="shared" si="47"/>
        <v>2339911</v>
      </c>
      <c r="BO53" s="65">
        <f t="shared" si="48"/>
        <v>0</v>
      </c>
      <c r="BP53" s="65">
        <f t="shared" si="49"/>
        <v>241435</v>
      </c>
      <c r="BQ53" s="65">
        <f t="shared" si="50"/>
        <v>1620744</v>
      </c>
      <c r="BR53" s="65">
        <f t="shared" si="51"/>
        <v>257756</v>
      </c>
      <c r="BS53" s="140">
        <f t="shared" si="36"/>
        <v>4459846</v>
      </c>
    </row>
    <row r="54" spans="1:71" x14ac:dyDescent="0.2">
      <c r="A54" s="66" t="s">
        <v>50</v>
      </c>
      <c r="B54" s="48">
        <v>39821524</v>
      </c>
      <c r="C54" s="68">
        <v>53131.727197405846</v>
      </c>
      <c r="D54" s="68">
        <v>9540.6756994470852</v>
      </c>
      <c r="E54" s="68">
        <v>27649.348330358924</v>
      </c>
      <c r="F54" s="47">
        <f t="shared" si="14"/>
        <v>4.3075611470429131E-3</v>
      </c>
      <c r="G54" s="47">
        <f t="shared" si="37"/>
        <v>5.1276954713155576E-3</v>
      </c>
      <c r="H54" s="47">
        <f t="shared" si="15"/>
        <v>6.0032172089350853E-3</v>
      </c>
      <c r="I54" s="69">
        <v>4711</v>
      </c>
      <c r="J54" s="69">
        <v>2618</v>
      </c>
      <c r="K54" s="47">
        <f t="shared" si="16"/>
        <v>5.1608224451409283E-3</v>
      </c>
      <c r="L54" s="47">
        <f t="shared" si="17"/>
        <v>5.3501836187922645E-3</v>
      </c>
      <c r="M54" s="69">
        <v>210511</v>
      </c>
      <c r="N54" s="69">
        <v>1910158</v>
      </c>
      <c r="O54" s="69">
        <v>1</v>
      </c>
      <c r="P54" s="69">
        <v>41181037</v>
      </c>
      <c r="Q54" s="69">
        <v>20501625</v>
      </c>
      <c r="R54" s="69">
        <v>0</v>
      </c>
      <c r="S54" s="69">
        <v>0</v>
      </c>
      <c r="T54" s="16">
        <f t="shared" si="54"/>
        <v>2120670</v>
      </c>
      <c r="U54" s="47">
        <f t="shared" si="18"/>
        <v>4.9365087435841171E-3</v>
      </c>
      <c r="V54" s="47">
        <f t="shared" si="55"/>
        <v>3.3764219303398886E-3</v>
      </c>
      <c r="W54" s="17">
        <f t="shared" si="19"/>
        <v>1.5600868132442285E-3</v>
      </c>
      <c r="X54" s="17">
        <f t="shared" si="20"/>
        <v>1.5600868132442285E-3</v>
      </c>
      <c r="Y54" s="21">
        <f t="shared" si="38"/>
        <v>164702.68560893077</v>
      </c>
      <c r="Z54" s="22">
        <f t="shared" si="39"/>
        <v>406007.09719403024</v>
      </c>
      <c r="AA54" s="23">
        <f t="shared" si="21"/>
        <v>570709.78280296107</v>
      </c>
      <c r="AB54" s="23">
        <f t="shared" si="22"/>
        <v>1060335</v>
      </c>
      <c r="AC54" s="22">
        <f t="shared" si="40"/>
        <v>285354.89140148053</v>
      </c>
      <c r="AD54" s="22">
        <f t="shared" si="41"/>
        <v>1345689.8914014804</v>
      </c>
      <c r="AE54" s="17">
        <f t="shared" si="56"/>
        <v>0</v>
      </c>
      <c r="AF54" s="22">
        <f t="shared" si="42"/>
        <v>0</v>
      </c>
      <c r="AG54" s="22">
        <f t="shared" si="23"/>
        <v>1345689.8914014804</v>
      </c>
      <c r="AH54" s="22">
        <f t="shared" si="57"/>
        <v>0</v>
      </c>
      <c r="AI54" s="24">
        <f t="shared" si="58"/>
        <v>1345689.8914014804</v>
      </c>
      <c r="AJ54" s="15">
        <f t="shared" si="59"/>
        <v>-1359513</v>
      </c>
      <c r="AK54" s="15">
        <f t="shared" si="24"/>
        <v>0</v>
      </c>
      <c r="AL54" s="55">
        <f t="shared" si="60"/>
        <v>102508.125</v>
      </c>
      <c r="AM54" s="55">
        <f t="shared" si="61"/>
        <v>76881.09375</v>
      </c>
      <c r="AN54" s="21">
        <f t="shared" si="67"/>
        <v>76881.09375</v>
      </c>
      <c r="AO54" s="21">
        <f t="shared" si="44"/>
        <v>1268808.7976514804</v>
      </c>
      <c r="AP54" s="51">
        <f t="shared" si="63"/>
        <v>0</v>
      </c>
      <c r="AQ54" s="21">
        <f t="shared" si="64"/>
        <v>1268808.7976514804</v>
      </c>
      <c r="AR54" s="21">
        <f t="shared" si="45"/>
        <v>537317.14792090293</v>
      </c>
      <c r="AS54" s="24">
        <f t="shared" si="65"/>
        <v>614198.24167090293</v>
      </c>
      <c r="AT54" s="21">
        <f t="shared" si="46"/>
        <v>566972</v>
      </c>
      <c r="AU54" s="28">
        <f t="shared" si="66"/>
        <v>2.7654978568771988E-2</v>
      </c>
      <c r="AW54" s="128">
        <v>3359.7733212974204</v>
      </c>
      <c r="AX54" s="63">
        <v>173.78</v>
      </c>
      <c r="AY54" s="63">
        <v>244.1</v>
      </c>
      <c r="AZ54" s="63">
        <v>7.42</v>
      </c>
      <c r="BA54" s="63">
        <v>123.02999999999999</v>
      </c>
      <c r="BB54" s="129">
        <f t="shared" si="25"/>
        <v>3908.1033212974207</v>
      </c>
      <c r="BC54" s="133">
        <f t="shared" si="26"/>
        <v>92.914459196412039</v>
      </c>
      <c r="BD54" s="62">
        <f t="shared" si="27"/>
        <v>4.8058821756811962</v>
      </c>
      <c r="BE54" s="62">
        <f t="shared" si="28"/>
        <v>6.7505802686372425</v>
      </c>
      <c r="BF54" s="62">
        <f t="shared" si="29"/>
        <v>0.20519994098028815</v>
      </c>
      <c r="BG54" s="62">
        <f t="shared" si="30"/>
        <v>3.4023920133160175</v>
      </c>
      <c r="BH54" s="134">
        <f t="shared" si="31"/>
        <v>108.07851359502678</v>
      </c>
      <c r="BI54" s="128">
        <v>5649.6332206220723</v>
      </c>
      <c r="BJ54" s="63">
        <v>7922.6497600342127</v>
      </c>
      <c r="BK54" s="63">
        <v>7922.6497600342127</v>
      </c>
      <c r="BL54" s="63">
        <v>7922.64976003421</v>
      </c>
      <c r="BM54" s="129">
        <v>4764.1122669681345</v>
      </c>
      <c r="BN54" s="139">
        <f t="shared" si="47"/>
        <v>524933</v>
      </c>
      <c r="BO54" s="65">
        <f t="shared" si="48"/>
        <v>38075</v>
      </c>
      <c r="BP54" s="65">
        <f t="shared" si="49"/>
        <v>53482</v>
      </c>
      <c r="BQ54" s="65">
        <f t="shared" si="50"/>
        <v>1626</v>
      </c>
      <c r="BR54" s="65">
        <f t="shared" si="51"/>
        <v>16209</v>
      </c>
      <c r="BS54" s="140">
        <f t="shared" si="36"/>
        <v>634325</v>
      </c>
    </row>
    <row r="55" spans="1:71" x14ac:dyDescent="0.2">
      <c r="A55" s="66" t="s">
        <v>51</v>
      </c>
      <c r="B55" s="48">
        <v>109479742</v>
      </c>
      <c r="C55" s="68">
        <v>161787.43170358925</v>
      </c>
      <c r="D55" s="68">
        <v>15735.317842292376</v>
      </c>
      <c r="E55" s="68">
        <v>47306.79853305257</v>
      </c>
      <c r="F55" s="47">
        <f t="shared" si="14"/>
        <v>1.3116630902980816E-2</v>
      </c>
      <c r="G55" s="47">
        <f t="shared" si="37"/>
        <v>8.4570444045498298E-3</v>
      </c>
      <c r="H55" s="47">
        <f t="shared" si="15"/>
        <v>1.0271236184667056E-2</v>
      </c>
      <c r="I55" s="69">
        <v>10049</v>
      </c>
      <c r="J55" s="69">
        <v>5558</v>
      </c>
      <c r="K55" s="47">
        <f t="shared" si="16"/>
        <v>1.1008513001745105E-2</v>
      </c>
      <c r="L55" s="47">
        <f t="shared" si="17"/>
        <v>1.1358411212088391E-2</v>
      </c>
      <c r="M55" s="69">
        <v>1401175</v>
      </c>
      <c r="N55" s="69">
        <v>6130331</v>
      </c>
      <c r="O55" s="69">
        <v>1155262</v>
      </c>
      <c r="P55" s="69">
        <v>117205612</v>
      </c>
      <c r="Q55" s="69">
        <v>77544677</v>
      </c>
      <c r="R55" s="69">
        <v>0</v>
      </c>
      <c r="S55" s="69">
        <v>0</v>
      </c>
      <c r="T55" s="16">
        <f t="shared" si="54"/>
        <v>8686768</v>
      </c>
      <c r="U55" s="47">
        <f t="shared" si="18"/>
        <v>1.1240385598794629E-2</v>
      </c>
      <c r="V55" s="47">
        <f t="shared" si="55"/>
        <v>1.2770868065527642E-2</v>
      </c>
      <c r="W55" s="17">
        <f t="shared" si="19"/>
        <v>-1.530482466733013E-3</v>
      </c>
      <c r="X55" s="17">
        <f t="shared" si="20"/>
        <v>0</v>
      </c>
      <c r="Y55" s="21">
        <f t="shared" si="38"/>
        <v>622966.06032824633</v>
      </c>
      <c r="Z55" s="22">
        <f t="shared" si="39"/>
        <v>0</v>
      </c>
      <c r="AA55" s="23">
        <f t="shared" si="21"/>
        <v>622966.06032824633</v>
      </c>
      <c r="AB55" s="23">
        <f t="shared" si="22"/>
        <v>4343384</v>
      </c>
      <c r="AC55" s="22">
        <f t="shared" si="40"/>
        <v>311483.03016412316</v>
      </c>
      <c r="AD55" s="22">
        <f t="shared" si="41"/>
        <v>4654867.0301641235</v>
      </c>
      <c r="AE55" s="17">
        <f t="shared" si="56"/>
        <v>0</v>
      </c>
      <c r="AF55" s="22">
        <f t="shared" si="42"/>
        <v>0</v>
      </c>
      <c r="AG55" s="22">
        <f t="shared" si="23"/>
        <v>4654867.0301641235</v>
      </c>
      <c r="AH55" s="22">
        <f t="shared" si="57"/>
        <v>0</v>
      </c>
      <c r="AI55" s="24">
        <f t="shared" si="58"/>
        <v>4654867.0301641235</v>
      </c>
      <c r="AJ55" s="15">
        <f t="shared" si="59"/>
        <v>-7725870</v>
      </c>
      <c r="AK55" s="15">
        <f t="shared" si="24"/>
        <v>0</v>
      </c>
      <c r="AL55" s="55">
        <f t="shared" si="60"/>
        <v>387723.38500000001</v>
      </c>
      <c r="AM55" s="55">
        <f t="shared" si="61"/>
        <v>290792.53875000001</v>
      </c>
      <c r="AN55" s="21">
        <f>MIN(AL55,AM55)</f>
        <v>290792.53875000001</v>
      </c>
      <c r="AO55" s="21">
        <f t="shared" si="44"/>
        <v>4364074.4914141232</v>
      </c>
      <c r="AP55" s="51">
        <f t="shared" si="63"/>
        <v>0</v>
      </c>
      <c r="AQ55" s="21">
        <f t="shared" si="64"/>
        <v>4364074.4914141232</v>
      </c>
      <c r="AR55" s="21">
        <f t="shared" si="45"/>
        <v>1848105.1387579537</v>
      </c>
      <c r="AS55" s="24">
        <f t="shared" si="65"/>
        <v>2138897.6775079537</v>
      </c>
      <c r="AT55" s="21">
        <f t="shared" si="46"/>
        <v>1974435</v>
      </c>
      <c r="AU55" s="28">
        <f t="shared" si="66"/>
        <v>2.5461902433354645E-2</v>
      </c>
      <c r="AW55" s="128">
        <v>10461.58782389728</v>
      </c>
      <c r="AX55" s="63">
        <v>16.52</v>
      </c>
      <c r="AY55" s="63">
        <v>964.91</v>
      </c>
      <c r="AZ55" s="63">
        <v>1049.6400000000001</v>
      </c>
      <c r="BA55" s="63">
        <v>299.84999999999991</v>
      </c>
      <c r="BB55" s="129">
        <f t="shared" si="25"/>
        <v>12792.50782389728</v>
      </c>
      <c r="BC55" s="133">
        <f t="shared" si="26"/>
        <v>266.37192847004349</v>
      </c>
      <c r="BD55" s="62">
        <f t="shared" si="27"/>
        <v>0.42063062819901875</v>
      </c>
      <c r="BE55" s="62">
        <f t="shared" si="28"/>
        <v>24.568444276968229</v>
      </c>
      <c r="BF55" s="62">
        <f t="shared" si="29"/>
        <v>26.725831270146372</v>
      </c>
      <c r="BG55" s="62">
        <f t="shared" si="30"/>
        <v>7.6347514446413882</v>
      </c>
      <c r="BH55" s="134">
        <f t="shared" si="31"/>
        <v>325.72158608999854</v>
      </c>
      <c r="BI55" s="128">
        <v>5649.6332206220723</v>
      </c>
      <c r="BJ55" s="63">
        <v>7922.6497600342127</v>
      </c>
      <c r="BK55" s="63">
        <v>7922.6497600342127</v>
      </c>
      <c r="BL55" s="63">
        <v>7922.64976003421</v>
      </c>
      <c r="BM55" s="129">
        <v>4764.1122669681345</v>
      </c>
      <c r="BN55" s="139">
        <f t="shared" si="47"/>
        <v>1504904</v>
      </c>
      <c r="BO55" s="65">
        <f t="shared" si="48"/>
        <v>3333</v>
      </c>
      <c r="BP55" s="65">
        <f t="shared" si="49"/>
        <v>194647</v>
      </c>
      <c r="BQ55" s="65">
        <f t="shared" si="50"/>
        <v>211739</v>
      </c>
      <c r="BR55" s="65">
        <f t="shared" si="51"/>
        <v>36373</v>
      </c>
      <c r="BS55" s="140">
        <f t="shared" si="36"/>
        <v>1950996</v>
      </c>
    </row>
    <row r="56" spans="1:71" x14ac:dyDescent="0.2">
      <c r="A56" s="66" t="s">
        <v>52</v>
      </c>
      <c r="B56" s="48">
        <v>269646621</v>
      </c>
      <c r="C56" s="68">
        <v>408468.00546250801</v>
      </c>
      <c r="D56" s="68">
        <v>46416.619801056717</v>
      </c>
      <c r="E56" s="68">
        <v>102585.2679752065</v>
      </c>
      <c r="F56" s="47">
        <f t="shared" si="14"/>
        <v>3.3115823688606147E-2</v>
      </c>
      <c r="G56" s="47">
        <f t="shared" si="37"/>
        <v>2.4946900895231987E-2</v>
      </c>
      <c r="H56" s="47">
        <f t="shared" si="15"/>
        <v>2.2273278875646559E-2</v>
      </c>
      <c r="I56" s="69">
        <v>34278</v>
      </c>
      <c r="J56" s="69">
        <v>17273</v>
      </c>
      <c r="K56" s="47">
        <f t="shared" si="16"/>
        <v>3.7550981060186957E-2</v>
      </c>
      <c r="L56" s="47">
        <f t="shared" si="17"/>
        <v>3.5299358918028566E-2</v>
      </c>
      <c r="M56" s="69">
        <v>8415098</v>
      </c>
      <c r="N56" s="69">
        <v>0</v>
      </c>
      <c r="O56" s="69">
        <v>830894</v>
      </c>
      <c r="P56" s="69">
        <v>282854969</v>
      </c>
      <c r="Q56" s="69">
        <v>176297443</v>
      </c>
      <c r="R56" s="69">
        <v>0</v>
      </c>
      <c r="S56" s="69">
        <v>0</v>
      </c>
      <c r="T56" s="16">
        <f t="shared" si="54"/>
        <v>9245992</v>
      </c>
      <c r="U56" s="47">
        <f t="shared" si="18"/>
        <v>2.8362956787022713E-2</v>
      </c>
      <c r="V56" s="47">
        <f t="shared" si="55"/>
        <v>2.9034505938336425E-2</v>
      </c>
      <c r="W56" s="17">
        <f t="shared" si="19"/>
        <v>-6.7154915131371201E-4</v>
      </c>
      <c r="X56" s="17">
        <f t="shared" si="20"/>
        <v>0</v>
      </c>
      <c r="Y56" s="21">
        <f t="shared" si="38"/>
        <v>1416310.2840914996</v>
      </c>
      <c r="Z56" s="22">
        <f t="shared" si="39"/>
        <v>0</v>
      </c>
      <c r="AA56" s="23">
        <f t="shared" si="21"/>
        <v>1416310.2840914996</v>
      </c>
      <c r="AB56" s="23">
        <f t="shared" si="22"/>
        <v>4622996</v>
      </c>
      <c r="AC56" s="22">
        <f t="shared" si="40"/>
        <v>708155.14204574982</v>
      </c>
      <c r="AD56" s="22">
        <f t="shared" si="41"/>
        <v>5331151.1420457494</v>
      </c>
      <c r="AE56" s="17">
        <f t="shared" si="56"/>
        <v>2.251622142158391E-3</v>
      </c>
      <c r="AF56" s="22">
        <f t="shared" si="42"/>
        <v>2152390.560576241</v>
      </c>
      <c r="AG56" s="22">
        <f t="shared" si="23"/>
        <v>7483541.7026219908</v>
      </c>
      <c r="AH56" s="22">
        <f t="shared" si="57"/>
        <v>0</v>
      </c>
      <c r="AI56" s="24">
        <f t="shared" si="58"/>
        <v>7483541.7026219908</v>
      </c>
      <c r="AJ56" s="15">
        <f t="shared" si="59"/>
        <v>-13208348</v>
      </c>
      <c r="AK56" s="15">
        <f t="shared" si="24"/>
        <v>0</v>
      </c>
      <c r="AL56" s="55">
        <f t="shared" si="60"/>
        <v>881487.21499999997</v>
      </c>
      <c r="AM56" s="55">
        <f t="shared" si="61"/>
        <v>661115.41125</v>
      </c>
      <c r="AN56" s="21">
        <f t="shared" ref="AN56:AN60" si="68">MIN(AL56,AM56)</f>
        <v>661115.41125</v>
      </c>
      <c r="AO56" s="21">
        <f t="shared" si="44"/>
        <v>6822426.2913719909</v>
      </c>
      <c r="AP56" s="51">
        <f t="shared" si="63"/>
        <v>0</v>
      </c>
      <c r="AQ56" s="21">
        <f t="shared" si="64"/>
        <v>6822426.2913719909</v>
      </c>
      <c r="AR56" s="21">
        <f t="shared" si="45"/>
        <v>2889171.8307485399</v>
      </c>
      <c r="AS56" s="24">
        <f t="shared" si="65"/>
        <v>3550287.2419985398</v>
      </c>
      <c r="AT56" s="21">
        <f t="shared" si="46"/>
        <v>3277302</v>
      </c>
      <c r="AU56" s="28">
        <f t="shared" si="66"/>
        <v>1.8589617320768515E-2</v>
      </c>
      <c r="AW56" s="128">
        <v>29529.172420476505</v>
      </c>
      <c r="AX56" s="63">
        <v>222.12</v>
      </c>
      <c r="AY56" s="63">
        <v>2519.8464497682967</v>
      </c>
      <c r="AZ56" s="63">
        <v>44.02</v>
      </c>
      <c r="BA56" s="63">
        <v>141.67999999999998</v>
      </c>
      <c r="BB56" s="129">
        <f t="shared" si="25"/>
        <v>32456.838870244803</v>
      </c>
      <c r="BC56" s="133">
        <f t="shared" si="26"/>
        <v>548.93601509564996</v>
      </c>
      <c r="BD56" s="62">
        <f t="shared" si="27"/>
        <v>4.1291257992891026</v>
      </c>
      <c r="BE56" s="62">
        <f t="shared" si="28"/>
        <v>46.842981208289778</v>
      </c>
      <c r="BF56" s="62">
        <f t="shared" si="29"/>
        <v>0.81831495446023006</v>
      </c>
      <c r="BG56" s="62">
        <f t="shared" si="30"/>
        <v>2.6337769820064829</v>
      </c>
      <c r="BH56" s="134">
        <f t="shared" si="31"/>
        <v>603.36021403969551</v>
      </c>
      <c r="BI56" s="128">
        <v>5649.6332206220723</v>
      </c>
      <c r="BJ56" s="63">
        <v>7922.6497600342127</v>
      </c>
      <c r="BK56" s="63">
        <v>7922.6497600342127</v>
      </c>
      <c r="BL56" s="63">
        <v>7922.64976003421</v>
      </c>
      <c r="BM56" s="129">
        <v>4764.1122669681345</v>
      </c>
      <c r="BN56" s="139">
        <f t="shared" si="47"/>
        <v>3101287</v>
      </c>
      <c r="BO56" s="65">
        <f t="shared" si="48"/>
        <v>32714</v>
      </c>
      <c r="BP56" s="65">
        <f t="shared" si="49"/>
        <v>371121</v>
      </c>
      <c r="BQ56" s="65">
        <f t="shared" si="50"/>
        <v>6483</v>
      </c>
      <c r="BR56" s="65">
        <f t="shared" si="51"/>
        <v>12548</v>
      </c>
      <c r="BS56" s="140">
        <f t="shared" si="36"/>
        <v>3524153</v>
      </c>
    </row>
    <row r="57" spans="1:71" x14ac:dyDescent="0.2">
      <c r="A57" s="66" t="s">
        <v>53</v>
      </c>
      <c r="B57" s="48">
        <v>129513502</v>
      </c>
      <c r="C57" s="68">
        <v>306464.54626261472</v>
      </c>
      <c r="D57" s="68">
        <v>32604.147048224946</v>
      </c>
      <c r="E57" s="68">
        <v>104513.23986497712</v>
      </c>
      <c r="F57" s="47">
        <f t="shared" si="14"/>
        <v>2.4846072997443024E-2</v>
      </c>
      <c r="G57" s="47">
        <f t="shared" si="37"/>
        <v>1.7523301538797557E-2</v>
      </c>
      <c r="H57" s="47">
        <f t="shared" si="15"/>
        <v>2.269187948383181E-2</v>
      </c>
      <c r="I57" s="69">
        <v>10137</v>
      </c>
      <c r="J57" s="69">
        <v>6310</v>
      </c>
      <c r="K57" s="47">
        <f t="shared" si="16"/>
        <v>1.1104915543704859E-2</v>
      </c>
      <c r="L57" s="47">
        <f t="shared" si="17"/>
        <v>1.2895209562482501E-2</v>
      </c>
      <c r="M57" s="69">
        <v>3242953</v>
      </c>
      <c r="N57" s="69">
        <v>6150546</v>
      </c>
      <c r="O57" s="69">
        <v>28798</v>
      </c>
      <c r="P57" s="69">
        <v>136105296</v>
      </c>
      <c r="Q57" s="69">
        <v>84813451</v>
      </c>
      <c r="R57" s="69">
        <v>0</v>
      </c>
      <c r="S57" s="69">
        <v>0</v>
      </c>
      <c r="T57" s="16">
        <f t="shared" si="54"/>
        <v>9422297</v>
      </c>
      <c r="U57" s="47">
        <f t="shared" si="18"/>
        <v>2.2476831754378854E-2</v>
      </c>
      <c r="V57" s="47">
        <f t="shared" si="55"/>
        <v>1.3967965756090434E-2</v>
      </c>
      <c r="W57" s="17">
        <f t="shared" si="19"/>
        <v>8.5088659982884198E-3</v>
      </c>
      <c r="X57" s="17">
        <f t="shared" si="20"/>
        <v>8.5088659982884198E-3</v>
      </c>
      <c r="Y57" s="21">
        <f t="shared" si="38"/>
        <v>681360.77776573587</v>
      </c>
      <c r="Z57" s="22">
        <f t="shared" si="39"/>
        <v>2214402.4005907965</v>
      </c>
      <c r="AA57" s="23">
        <f t="shared" si="21"/>
        <v>2895763.1783565325</v>
      </c>
      <c r="AB57" s="23">
        <f t="shared" si="22"/>
        <v>4711148.5</v>
      </c>
      <c r="AC57" s="22">
        <f t="shared" si="40"/>
        <v>1447881.5891782662</v>
      </c>
      <c r="AD57" s="22">
        <f t="shared" si="41"/>
        <v>6159030.089178266</v>
      </c>
      <c r="AE57" s="17">
        <f t="shared" si="56"/>
        <v>0</v>
      </c>
      <c r="AF57" s="22">
        <f t="shared" si="42"/>
        <v>0</v>
      </c>
      <c r="AG57" s="22">
        <f t="shared" si="23"/>
        <v>6159030.089178266</v>
      </c>
      <c r="AH57" s="22">
        <f t="shared" si="57"/>
        <v>0</v>
      </c>
      <c r="AI57" s="24">
        <f t="shared" si="58"/>
        <v>6159030.089178266</v>
      </c>
      <c r="AJ57" s="15">
        <f t="shared" si="59"/>
        <v>-6591794</v>
      </c>
      <c r="AK57" s="15">
        <f t="shared" si="24"/>
        <v>0</v>
      </c>
      <c r="AL57" s="55">
        <f t="shared" si="60"/>
        <v>424067.255</v>
      </c>
      <c r="AM57" s="55">
        <f t="shared" si="61"/>
        <v>318050.44124999997</v>
      </c>
      <c r="AN57" s="21">
        <f t="shared" si="68"/>
        <v>318050.44124999997</v>
      </c>
      <c r="AO57" s="21">
        <f t="shared" si="44"/>
        <v>5840979.6479282659</v>
      </c>
      <c r="AP57" s="51">
        <f t="shared" si="63"/>
        <v>0</v>
      </c>
      <c r="AQ57" s="21">
        <f t="shared" si="64"/>
        <v>5840979.6479282659</v>
      </c>
      <c r="AR57" s="21">
        <f t="shared" si="45"/>
        <v>2473547.2604682674</v>
      </c>
      <c r="AS57" s="24">
        <f t="shared" si="65"/>
        <v>2791597.7017182675</v>
      </c>
      <c r="AT57" s="21">
        <f t="shared" si="46"/>
        <v>2576949</v>
      </c>
      <c r="AU57" s="28">
        <f t="shared" si="66"/>
        <v>3.0383730052441799E-2</v>
      </c>
      <c r="AW57" s="128">
        <v>15199.797808577814</v>
      </c>
      <c r="AX57" s="63">
        <v>0</v>
      </c>
      <c r="AY57" s="63">
        <v>573.79999999999995</v>
      </c>
      <c r="AZ57" s="63">
        <v>86.46</v>
      </c>
      <c r="BA57" s="63">
        <v>289.04000000000002</v>
      </c>
      <c r="BB57" s="129">
        <f t="shared" si="25"/>
        <v>16149.097808577813</v>
      </c>
      <c r="BC57" s="133">
        <f t="shared" si="26"/>
        <v>461.82655346752472</v>
      </c>
      <c r="BD57" s="62">
        <f t="shared" si="27"/>
        <v>0</v>
      </c>
      <c r="BE57" s="62">
        <f t="shared" si="28"/>
        <v>17.434184304091104</v>
      </c>
      <c r="BF57" s="62">
        <f t="shared" si="29"/>
        <v>2.6269773003341177</v>
      </c>
      <c r="BG57" s="62">
        <f t="shared" si="30"/>
        <v>8.7821133343577777</v>
      </c>
      <c r="BH57" s="134">
        <f t="shared" si="31"/>
        <v>490.66982840630772</v>
      </c>
      <c r="BI57" s="128">
        <v>5649.6332206220723</v>
      </c>
      <c r="BJ57" s="63">
        <v>7922.6497600342127</v>
      </c>
      <c r="BK57" s="63">
        <v>7922.6497600342127</v>
      </c>
      <c r="BL57" s="63">
        <v>7922.64976003421</v>
      </c>
      <c r="BM57" s="129">
        <v>4764.1122669681345</v>
      </c>
      <c r="BN57" s="139">
        <f t="shared" si="47"/>
        <v>2609151</v>
      </c>
      <c r="BO57" s="65">
        <f t="shared" si="48"/>
        <v>0</v>
      </c>
      <c r="BP57" s="65">
        <f t="shared" si="49"/>
        <v>138125</v>
      </c>
      <c r="BQ57" s="65">
        <f t="shared" si="50"/>
        <v>20813</v>
      </c>
      <c r="BR57" s="65">
        <f t="shared" si="51"/>
        <v>41839</v>
      </c>
      <c r="BS57" s="140">
        <f t="shared" si="36"/>
        <v>2809928</v>
      </c>
    </row>
    <row r="58" spans="1:71" x14ac:dyDescent="0.2">
      <c r="A58" s="66" t="s">
        <v>54</v>
      </c>
      <c r="B58" s="48">
        <v>323444029</v>
      </c>
      <c r="C58" s="68">
        <v>282266.62042740273</v>
      </c>
      <c r="D58" s="68">
        <v>49079.31229138378</v>
      </c>
      <c r="E58" s="68">
        <v>125325.50337898987</v>
      </c>
      <c r="F58" s="47">
        <f t="shared" si="14"/>
        <v>2.2884268805015522E-2</v>
      </c>
      <c r="G58" s="47">
        <f t="shared" si="37"/>
        <v>2.6377981528750146E-2</v>
      </c>
      <c r="H58" s="47">
        <f t="shared" si="15"/>
        <v>2.7210631137266936E-2</v>
      </c>
      <c r="I58" s="69">
        <v>24602</v>
      </c>
      <c r="J58" s="69">
        <v>13509</v>
      </c>
      <c r="K58" s="47">
        <f t="shared" si="16"/>
        <v>2.6951083378339444E-2</v>
      </c>
      <c r="L58" s="47">
        <f t="shared" si="17"/>
        <v>2.7607192706747403E-2</v>
      </c>
      <c r="M58" s="69">
        <v>4864915</v>
      </c>
      <c r="N58" s="69">
        <v>0</v>
      </c>
      <c r="O58" s="69">
        <v>3356638</v>
      </c>
      <c r="P58" s="69">
        <v>329293217</v>
      </c>
      <c r="Q58" s="69">
        <v>225469878</v>
      </c>
      <c r="R58" s="69">
        <v>0</v>
      </c>
      <c r="S58" s="69">
        <v>0</v>
      </c>
      <c r="T58" s="16">
        <f t="shared" si="54"/>
        <v>8221553</v>
      </c>
      <c r="U58" s="47">
        <f t="shared" si="18"/>
        <v>2.483928756901203E-2</v>
      </c>
      <c r="V58" s="47">
        <f t="shared" si="55"/>
        <v>3.7132736586014972E-2</v>
      </c>
      <c r="W58" s="17">
        <f t="shared" si="19"/>
        <v>-1.2293449017002942E-2</v>
      </c>
      <c r="X58" s="17">
        <f t="shared" si="20"/>
        <v>0</v>
      </c>
      <c r="Y58" s="21">
        <f t="shared" si="38"/>
        <v>1811343.9510535374</v>
      </c>
      <c r="Z58" s="22">
        <f t="shared" si="39"/>
        <v>0</v>
      </c>
      <c r="AA58" s="23">
        <f t="shared" si="21"/>
        <v>1811343.9510535374</v>
      </c>
      <c r="AB58" s="23">
        <f t="shared" si="22"/>
        <v>4110776.5</v>
      </c>
      <c r="AC58" s="22">
        <f t="shared" si="40"/>
        <v>905671.97552676871</v>
      </c>
      <c r="AD58" s="22">
        <f t="shared" si="41"/>
        <v>5016448.4755267687</v>
      </c>
      <c r="AE58" s="17">
        <f t="shared" si="56"/>
        <v>0</v>
      </c>
      <c r="AF58" s="22">
        <f t="shared" si="42"/>
        <v>0</v>
      </c>
      <c r="AG58" s="22">
        <f t="shared" si="23"/>
        <v>5016448.4755267687</v>
      </c>
      <c r="AH58" s="22">
        <f t="shared" si="57"/>
        <v>0</v>
      </c>
      <c r="AI58" s="24">
        <f t="shared" si="58"/>
        <v>5016448.4755267687</v>
      </c>
      <c r="AJ58" s="15">
        <f t="shared" si="59"/>
        <v>-5849188</v>
      </c>
      <c r="AK58" s="15">
        <f t="shared" si="24"/>
        <v>0</v>
      </c>
      <c r="AL58" s="55">
        <f t="shared" si="60"/>
        <v>1127349.3900000001</v>
      </c>
      <c r="AM58" s="55">
        <f t="shared" si="61"/>
        <v>845512.04249999998</v>
      </c>
      <c r="AN58" s="21">
        <f t="shared" si="68"/>
        <v>845512.04249999998</v>
      </c>
      <c r="AO58" s="21">
        <f t="shared" si="44"/>
        <v>4170936.4330267687</v>
      </c>
      <c r="AP58" s="51">
        <f t="shared" si="63"/>
        <v>0</v>
      </c>
      <c r="AQ58" s="21">
        <f t="shared" si="64"/>
        <v>4170936.4330267687</v>
      </c>
      <c r="AR58" s="21">
        <f t="shared" si="45"/>
        <v>1766314.7296121782</v>
      </c>
      <c r="AS58" s="24">
        <f t="shared" si="65"/>
        <v>2611826.7721121782</v>
      </c>
      <c r="AT58" s="21">
        <f t="shared" si="46"/>
        <v>2411000</v>
      </c>
      <c r="AU58" s="28">
        <f t="shared" si="66"/>
        <v>1.0693224396032184E-2</v>
      </c>
      <c r="AW58" s="128">
        <v>28060.34971762975</v>
      </c>
      <c r="AX58" s="63">
        <v>20.27</v>
      </c>
      <c r="AY58" s="63">
        <v>1673.66</v>
      </c>
      <c r="AZ58" s="63">
        <v>7379.68</v>
      </c>
      <c r="BA58" s="63">
        <v>2070.41</v>
      </c>
      <c r="BB58" s="129">
        <f t="shared" si="25"/>
        <v>39204.369717629757</v>
      </c>
      <c r="BC58" s="133">
        <f t="shared" si="26"/>
        <v>300.05561616175322</v>
      </c>
      <c r="BD58" s="62">
        <f t="shared" si="27"/>
        <v>0.21675165850757236</v>
      </c>
      <c r="BE58" s="62">
        <f t="shared" si="28"/>
        <v>17.896821942663227</v>
      </c>
      <c r="BF58" s="62">
        <f t="shared" si="29"/>
        <v>78.91257421091079</v>
      </c>
      <c r="BG58" s="62">
        <f t="shared" si="30"/>
        <v>22.139358721788991</v>
      </c>
      <c r="BH58" s="134">
        <f t="shared" si="31"/>
        <v>419.22112269562382</v>
      </c>
      <c r="BI58" s="128">
        <v>5649.6332206220723</v>
      </c>
      <c r="BJ58" s="63">
        <v>7922.6497600342127</v>
      </c>
      <c r="BK58" s="63">
        <v>7922.6497600342127</v>
      </c>
      <c r="BL58" s="63">
        <v>7922.64976003421</v>
      </c>
      <c r="BM58" s="129">
        <v>4764.1122669681345</v>
      </c>
      <c r="BN58" s="139">
        <f t="shared" si="47"/>
        <v>1695204</v>
      </c>
      <c r="BO58" s="65">
        <f t="shared" si="48"/>
        <v>1717</v>
      </c>
      <c r="BP58" s="65">
        <f t="shared" si="49"/>
        <v>141790</v>
      </c>
      <c r="BQ58" s="65">
        <f t="shared" si="50"/>
        <v>625197</v>
      </c>
      <c r="BR58" s="65">
        <f t="shared" si="51"/>
        <v>105474</v>
      </c>
      <c r="BS58" s="140">
        <f t="shared" si="36"/>
        <v>2569382</v>
      </c>
    </row>
    <row r="59" spans="1:71" x14ac:dyDescent="0.2">
      <c r="A59" s="66" t="s">
        <v>55</v>
      </c>
      <c r="B59" s="48">
        <v>168047108</v>
      </c>
      <c r="C59" s="68">
        <v>151930.03508433569</v>
      </c>
      <c r="D59" s="68">
        <v>36478.841548917611</v>
      </c>
      <c r="E59" s="68">
        <v>89513.365716357657</v>
      </c>
      <c r="F59" s="47">
        <f t="shared" si="14"/>
        <v>1.2317459844032784E-2</v>
      </c>
      <c r="G59" s="47">
        <f t="shared" si="37"/>
        <v>1.9605780188091181E-2</v>
      </c>
      <c r="H59" s="47">
        <f t="shared" si="15"/>
        <v>1.9435111854267793E-2</v>
      </c>
      <c r="I59" s="69">
        <v>10632</v>
      </c>
      <c r="J59" s="69">
        <v>6945</v>
      </c>
      <c r="K59" s="47">
        <f t="shared" si="16"/>
        <v>1.1647179842228477E-2</v>
      </c>
      <c r="L59" s="47">
        <f t="shared" si="17"/>
        <v>1.4192904978041359E-2</v>
      </c>
      <c r="M59" s="69">
        <v>0</v>
      </c>
      <c r="N59" s="69">
        <v>23774</v>
      </c>
      <c r="O59" s="69">
        <v>0</v>
      </c>
      <c r="P59" s="69">
        <v>166711708</v>
      </c>
      <c r="Q59" s="69">
        <v>87481053</v>
      </c>
      <c r="R59" s="69">
        <v>0</v>
      </c>
      <c r="S59" s="69">
        <v>34522201</v>
      </c>
      <c r="T59" s="16">
        <f t="shared" si="54"/>
        <v>23774</v>
      </c>
      <c r="U59" s="47">
        <f t="shared" si="18"/>
        <v>1.5918952932606138E-2</v>
      </c>
      <c r="V59" s="47">
        <f t="shared" si="55"/>
        <v>1.4407294340737679E-2</v>
      </c>
      <c r="W59" s="17">
        <f t="shared" si="19"/>
        <v>1.5116585918684596E-3</v>
      </c>
      <c r="X59" s="17">
        <f t="shared" si="20"/>
        <v>1.5116585918684596E-3</v>
      </c>
      <c r="Y59" s="21">
        <f t="shared" si="38"/>
        <v>702791.33332100313</v>
      </c>
      <c r="Z59" s="22">
        <f t="shared" si="39"/>
        <v>393403.82318637555</v>
      </c>
      <c r="AA59" s="23">
        <f t="shared" si="21"/>
        <v>1096195.1565073787</v>
      </c>
      <c r="AB59" s="23">
        <f t="shared" si="22"/>
        <v>11887</v>
      </c>
      <c r="AC59" s="22">
        <f t="shared" si="40"/>
        <v>548097.57825368934</v>
      </c>
      <c r="AD59" s="22">
        <f t="shared" si="41"/>
        <v>559984.57825368934</v>
      </c>
      <c r="AE59" s="17">
        <f t="shared" si="56"/>
        <v>0</v>
      </c>
      <c r="AF59" s="22">
        <f t="shared" si="42"/>
        <v>0</v>
      </c>
      <c r="AG59" s="22">
        <f t="shared" si="23"/>
        <v>559984.57825368934</v>
      </c>
      <c r="AH59" s="22">
        <f t="shared" si="57"/>
        <v>34522201</v>
      </c>
      <c r="AI59" s="24">
        <f t="shared" si="58"/>
        <v>0</v>
      </c>
      <c r="AJ59" s="15">
        <f t="shared" si="59"/>
        <v>1335400</v>
      </c>
      <c r="AK59" s="15">
        <f t="shared" si="24"/>
        <v>1335400</v>
      </c>
      <c r="AL59" s="55">
        <f t="shared" si="60"/>
        <v>874810.53</v>
      </c>
      <c r="AM59" s="55">
        <f t="shared" si="61"/>
        <v>656107.89749999996</v>
      </c>
      <c r="AN59" s="21">
        <f>MIN(AL59,AM59)</f>
        <v>656107.89749999996</v>
      </c>
      <c r="AO59" s="21">
        <f t="shared" si="44"/>
        <v>0</v>
      </c>
      <c r="AP59" s="51">
        <f t="shared" si="63"/>
        <v>0</v>
      </c>
      <c r="AQ59" s="21">
        <f t="shared" si="64"/>
        <v>0</v>
      </c>
      <c r="AR59" s="21">
        <f t="shared" si="45"/>
        <v>0</v>
      </c>
      <c r="AS59" s="24">
        <f t="shared" si="65"/>
        <v>656107.89749999996</v>
      </c>
      <c r="AT59" s="21">
        <f t="shared" si="46"/>
        <v>605659</v>
      </c>
      <c r="AU59" s="28">
        <f t="shared" si="66"/>
        <v>6.9233162979874053E-3</v>
      </c>
      <c r="AW59" s="128">
        <v>11680.4</v>
      </c>
      <c r="AX59" s="63">
        <v>23.61</v>
      </c>
      <c r="AY59" s="63">
        <v>191.89</v>
      </c>
      <c r="AZ59" s="63">
        <v>2976.8</v>
      </c>
      <c r="BA59" s="63">
        <v>621.04999999999973</v>
      </c>
      <c r="BB59" s="129">
        <f t="shared" si="25"/>
        <v>15493.75</v>
      </c>
      <c r="BC59" s="133">
        <f t="shared" si="26"/>
        <v>80.86710368701209</v>
      </c>
      <c r="BD59" s="62">
        <f t="shared" si="27"/>
        <v>0.16345949779548263</v>
      </c>
      <c r="BE59" s="62">
        <f t="shared" si="28"/>
        <v>1.3285151644208031</v>
      </c>
      <c r="BF59" s="62">
        <f t="shared" si="29"/>
        <v>20.609327955848908</v>
      </c>
      <c r="BG59" s="62">
        <f t="shared" si="30"/>
        <v>4.2997255868650761</v>
      </c>
      <c r="BH59" s="134">
        <f t="shared" si="31"/>
        <v>107.26813189194237</v>
      </c>
      <c r="BI59" s="128">
        <v>5693.3195837648227</v>
      </c>
      <c r="BJ59" s="63">
        <v>7978.1352214374101</v>
      </c>
      <c r="BK59" s="63">
        <v>7978.1352214374101</v>
      </c>
      <c r="BL59" s="63">
        <v>7922.64976003421</v>
      </c>
      <c r="BM59" s="129">
        <v>4764.1122669681345</v>
      </c>
      <c r="BN59" s="139">
        <f t="shared" si="47"/>
        <v>460402</v>
      </c>
      <c r="BO59" s="65">
        <f t="shared" si="48"/>
        <v>1304</v>
      </c>
      <c r="BP59" s="65">
        <f t="shared" si="49"/>
        <v>10599</v>
      </c>
      <c r="BQ59" s="65">
        <f t="shared" si="50"/>
        <v>163280</v>
      </c>
      <c r="BR59" s="65">
        <f t="shared" si="51"/>
        <v>20484</v>
      </c>
      <c r="BS59" s="140">
        <f t="shared" si="36"/>
        <v>656069</v>
      </c>
    </row>
    <row r="60" spans="1:71" x14ac:dyDescent="0.2">
      <c r="A60" s="66" t="s">
        <v>56</v>
      </c>
      <c r="B60" s="48">
        <v>132310199</v>
      </c>
      <c r="C60" s="68">
        <v>328885.94204269099</v>
      </c>
      <c r="D60" s="68">
        <v>45313.014607873716</v>
      </c>
      <c r="E60" s="68">
        <v>104307.28237977253</v>
      </c>
      <c r="F60" s="47">
        <f t="shared" si="14"/>
        <v>2.6663848146477594E-2</v>
      </c>
      <c r="G60" s="47">
        <f t="shared" si="37"/>
        <v>2.4353761422780076E-2</v>
      </c>
      <c r="H60" s="47">
        <f t="shared" si="15"/>
        <v>2.264716206392316E-2</v>
      </c>
      <c r="I60" s="69">
        <v>12868</v>
      </c>
      <c r="J60" s="69">
        <v>6279</v>
      </c>
      <c r="K60" s="47">
        <f t="shared" si="16"/>
        <v>1.4096680794751321E-2</v>
      </c>
      <c r="L60" s="47">
        <f t="shared" si="17"/>
        <v>1.2831857502825297E-2</v>
      </c>
      <c r="M60" s="69">
        <v>0</v>
      </c>
      <c r="N60" s="69">
        <v>0</v>
      </c>
      <c r="O60" s="69">
        <v>0</v>
      </c>
      <c r="P60" s="69">
        <v>136800493</v>
      </c>
      <c r="Q60" s="69">
        <v>89769189</v>
      </c>
      <c r="R60" s="69">
        <v>0</v>
      </c>
      <c r="S60" s="69">
        <v>8275001</v>
      </c>
      <c r="T60" s="16">
        <f t="shared" si="54"/>
        <v>0</v>
      </c>
      <c r="U60" s="47">
        <f t="shared" si="18"/>
        <v>2.5082154944914604E-2</v>
      </c>
      <c r="V60" s="47">
        <f t="shared" si="55"/>
        <v>1.4784128497542331E-2</v>
      </c>
      <c r="W60" s="17">
        <f t="shared" si="19"/>
        <v>1.0298026447372273E-2</v>
      </c>
      <c r="X60" s="17">
        <f t="shared" si="20"/>
        <v>1.0298026447372273E-2</v>
      </c>
      <c r="Y60" s="21">
        <f t="shared" si="38"/>
        <v>721173.39543746831</v>
      </c>
      <c r="Z60" s="22">
        <f t="shared" si="39"/>
        <v>2680025.1045198916</v>
      </c>
      <c r="AA60" s="23">
        <f t="shared" si="21"/>
        <v>3401198.4999573599</v>
      </c>
      <c r="AB60" s="23">
        <f t="shared" si="22"/>
        <v>0</v>
      </c>
      <c r="AC60" s="22">
        <f t="shared" si="40"/>
        <v>1700599.2499786799</v>
      </c>
      <c r="AD60" s="22">
        <f t="shared" si="41"/>
        <v>1700599.2499786799</v>
      </c>
      <c r="AE60" s="17">
        <f t="shared" si="56"/>
        <v>1.2648232919260233E-3</v>
      </c>
      <c r="AF60" s="22">
        <f t="shared" si="42"/>
        <v>1209081.072425798</v>
      </c>
      <c r="AG60" s="22">
        <f t="shared" si="23"/>
        <v>2909680.3224044777</v>
      </c>
      <c r="AH60" s="22">
        <f t="shared" si="57"/>
        <v>8275001</v>
      </c>
      <c r="AI60" s="24">
        <f t="shared" si="58"/>
        <v>0</v>
      </c>
      <c r="AJ60" s="15">
        <f t="shared" si="59"/>
        <v>-4490294</v>
      </c>
      <c r="AK60" s="15">
        <f t="shared" si="24"/>
        <v>0</v>
      </c>
      <c r="AL60" s="55">
        <f t="shared" si="60"/>
        <v>448845.94500000001</v>
      </c>
      <c r="AM60" s="55">
        <f t="shared" si="61"/>
        <v>336634.45874999999</v>
      </c>
      <c r="AN60" s="21">
        <f t="shared" si="68"/>
        <v>336634.45874999999</v>
      </c>
      <c r="AO60" s="21">
        <f t="shared" si="44"/>
        <v>0</v>
      </c>
      <c r="AP60" s="51">
        <f t="shared" si="63"/>
        <v>0</v>
      </c>
      <c r="AQ60" s="21">
        <f t="shared" si="64"/>
        <v>0</v>
      </c>
      <c r="AR60" s="21">
        <f t="shared" si="45"/>
        <v>0</v>
      </c>
      <c r="AS60" s="24">
        <f t="shared" si="65"/>
        <v>336634.45874999999</v>
      </c>
      <c r="AT60" s="21">
        <f t="shared" si="46"/>
        <v>310750</v>
      </c>
      <c r="AU60" s="28">
        <f t="shared" si="66"/>
        <v>3.4616554238893703E-3</v>
      </c>
      <c r="AW60" s="128">
        <v>14515.364424079724</v>
      </c>
      <c r="AX60" s="63">
        <v>0</v>
      </c>
      <c r="AY60" s="63">
        <v>1998.29</v>
      </c>
      <c r="AZ60" s="63">
        <v>60.4</v>
      </c>
      <c r="BA60" s="63">
        <v>90.009999999999991</v>
      </c>
      <c r="BB60" s="129">
        <f t="shared" si="25"/>
        <v>16664.064424079723</v>
      </c>
      <c r="BC60" s="133">
        <f t="shared" si="26"/>
        <v>50.247189988346385</v>
      </c>
      <c r="BD60" s="62">
        <f t="shared" si="27"/>
        <v>0</v>
      </c>
      <c r="BE60" s="62">
        <f t="shared" si="28"/>
        <v>6.9173914170038895</v>
      </c>
      <c r="BF60" s="62">
        <f t="shared" si="29"/>
        <v>0.20908398760291796</v>
      </c>
      <c r="BG60" s="62">
        <f t="shared" si="30"/>
        <v>0.3115836047042822</v>
      </c>
      <c r="BH60" s="134">
        <f t="shared" si="31"/>
        <v>57.685248997657474</v>
      </c>
      <c r="BI60" s="128">
        <v>5649.6332206220723</v>
      </c>
      <c r="BJ60" s="63">
        <v>7922.6497600342127</v>
      </c>
      <c r="BK60" s="63">
        <v>7922.6497600342127</v>
      </c>
      <c r="BL60" s="63">
        <v>7922.64976003421</v>
      </c>
      <c r="BM60" s="129">
        <v>4764.1122669681345</v>
      </c>
      <c r="BN60" s="139">
        <f t="shared" si="47"/>
        <v>283878</v>
      </c>
      <c r="BO60" s="65">
        <f t="shared" si="48"/>
        <v>0</v>
      </c>
      <c r="BP60" s="65">
        <f t="shared" si="49"/>
        <v>54804</v>
      </c>
      <c r="BQ60" s="65">
        <f t="shared" si="50"/>
        <v>1656</v>
      </c>
      <c r="BR60" s="65">
        <f t="shared" si="51"/>
        <v>1484</v>
      </c>
      <c r="BS60" s="140">
        <f t="shared" si="36"/>
        <v>341822</v>
      </c>
    </row>
    <row r="61" spans="1:71" x14ac:dyDescent="0.2">
      <c r="A61" s="66" t="s">
        <v>57</v>
      </c>
      <c r="B61" s="48">
        <v>100366872</v>
      </c>
      <c r="C61" s="68">
        <v>237470.44481400956</v>
      </c>
      <c r="D61" s="68">
        <v>32104.899444700826</v>
      </c>
      <c r="E61" s="68">
        <v>70853.509885394335</v>
      </c>
      <c r="F61" s="47">
        <f t="shared" si="14"/>
        <v>1.9252497812677353E-2</v>
      </c>
      <c r="G61" s="47">
        <f t="shared" si="37"/>
        <v>1.7254977810342544E-2</v>
      </c>
      <c r="H61" s="47">
        <f t="shared" si="15"/>
        <v>1.5383690232959999E-2</v>
      </c>
      <c r="I61" s="69">
        <v>8994</v>
      </c>
      <c r="J61" s="69">
        <v>4553</v>
      </c>
      <c r="K61" s="47">
        <f t="shared" si="16"/>
        <v>9.852777981659417E-3</v>
      </c>
      <c r="L61" s="47">
        <f t="shared" si="17"/>
        <v>9.3045783102983885E-3</v>
      </c>
      <c r="M61" s="69">
        <v>0</v>
      </c>
      <c r="N61" s="69">
        <v>0</v>
      </c>
      <c r="O61" s="69">
        <v>0</v>
      </c>
      <c r="P61" s="69">
        <v>97063490</v>
      </c>
      <c r="Q61" s="69">
        <v>52658013</v>
      </c>
      <c r="R61" s="69">
        <v>-59410203</v>
      </c>
      <c r="S61" s="69">
        <v>13968230</v>
      </c>
      <c r="T61" s="16">
        <f t="shared" si="54"/>
        <v>0</v>
      </c>
      <c r="U61" s="47">
        <f t="shared" si="18"/>
        <v>1.7785915917164313E-2</v>
      </c>
      <c r="V61" s="47">
        <f t="shared" si="55"/>
        <v>8.6722720711808424E-3</v>
      </c>
      <c r="W61" s="17">
        <f t="shared" si="19"/>
        <v>9.1136438459834702E-3</v>
      </c>
      <c r="X61" s="17">
        <f t="shared" si="20"/>
        <v>9.1136438459834702E-3</v>
      </c>
      <c r="Y61" s="21">
        <f t="shared" si="38"/>
        <v>423035.54766658688</v>
      </c>
      <c r="Z61" s="22">
        <f t="shared" si="39"/>
        <v>2371793.7049114243</v>
      </c>
      <c r="AA61" s="23">
        <f t="shared" si="21"/>
        <v>2794829.2525780112</v>
      </c>
      <c r="AB61" s="23">
        <f t="shared" si="22"/>
        <v>0</v>
      </c>
      <c r="AC61" s="22">
        <f t="shared" si="40"/>
        <v>1397414.6262890056</v>
      </c>
      <c r="AD61" s="22">
        <f t="shared" si="41"/>
        <v>1397414.6262890056</v>
      </c>
      <c r="AE61" s="17">
        <f t="shared" si="56"/>
        <v>5.4819967136102848E-4</v>
      </c>
      <c r="AF61" s="22">
        <f t="shared" si="42"/>
        <v>524039.88034039858</v>
      </c>
      <c r="AG61" s="22">
        <f t="shared" si="23"/>
        <v>1921454.5066294041</v>
      </c>
      <c r="AH61" s="22">
        <f t="shared" si="57"/>
        <v>13968230</v>
      </c>
      <c r="AI61" s="24">
        <f t="shared" si="58"/>
        <v>0</v>
      </c>
      <c r="AJ61" s="15">
        <f t="shared" si="59"/>
        <v>3303382</v>
      </c>
      <c r="AK61" s="15">
        <f t="shared" si="24"/>
        <v>3303382</v>
      </c>
      <c r="AL61" s="55">
        <f t="shared" si="60"/>
        <v>526580.13</v>
      </c>
      <c r="AM61" s="55">
        <f t="shared" si="61"/>
        <v>394935.09749999997</v>
      </c>
      <c r="AN61" s="21">
        <f>MIN(AL61,AM61)</f>
        <v>394935.09749999997</v>
      </c>
      <c r="AO61" s="21">
        <f t="shared" si="44"/>
        <v>0</v>
      </c>
      <c r="AP61" s="51">
        <f t="shared" si="63"/>
        <v>1</v>
      </c>
      <c r="AQ61" s="21">
        <f t="shared" si="64"/>
        <v>0</v>
      </c>
      <c r="AR61" s="21">
        <f t="shared" si="45"/>
        <v>0</v>
      </c>
      <c r="AS61" s="24">
        <f t="shared" si="65"/>
        <v>394935.09749999997</v>
      </c>
      <c r="AT61" s="21">
        <f t="shared" si="46"/>
        <v>364568</v>
      </c>
      <c r="AU61" s="28">
        <f t="shared" si="66"/>
        <v>6.9233147859187171E-3</v>
      </c>
      <c r="AW61" s="128">
        <v>8511.0499999999993</v>
      </c>
      <c r="AX61" s="63">
        <v>0</v>
      </c>
      <c r="AY61" s="63">
        <v>269.77</v>
      </c>
      <c r="AZ61" s="63">
        <v>0</v>
      </c>
      <c r="BA61" s="63">
        <v>77.77</v>
      </c>
      <c r="BB61" s="129">
        <f t="shared" si="25"/>
        <v>8858.59</v>
      </c>
      <c r="BC61" s="133">
        <f t="shared" si="26"/>
        <v>58.924678308693494</v>
      </c>
      <c r="BD61" s="62">
        <f t="shared" si="27"/>
        <v>0</v>
      </c>
      <c r="BE61" s="62">
        <f t="shared" si="28"/>
        <v>1.8677026297972923</v>
      </c>
      <c r="BF61" s="62">
        <f t="shared" si="29"/>
        <v>0</v>
      </c>
      <c r="BG61" s="62">
        <f t="shared" si="30"/>
        <v>0.5384261909008986</v>
      </c>
      <c r="BH61" s="134">
        <f t="shared" si="31"/>
        <v>61.330807129391687</v>
      </c>
      <c r="BI61" s="128">
        <v>5674.999495995281</v>
      </c>
      <c r="BJ61" s="63">
        <v>7956.9824032587603</v>
      </c>
      <c r="BK61" s="63">
        <v>7956.9824032587603</v>
      </c>
      <c r="BL61" s="63">
        <v>7922.64976003421</v>
      </c>
      <c r="BM61" s="129">
        <v>4764.1122669681345</v>
      </c>
      <c r="BN61" s="139">
        <f t="shared" si="47"/>
        <v>334398</v>
      </c>
      <c r="BO61" s="65">
        <f t="shared" si="48"/>
        <v>0</v>
      </c>
      <c r="BP61" s="65">
        <f t="shared" si="49"/>
        <v>14861</v>
      </c>
      <c r="BQ61" s="65">
        <f t="shared" si="50"/>
        <v>0</v>
      </c>
      <c r="BR61" s="65">
        <f t="shared" si="51"/>
        <v>2565</v>
      </c>
      <c r="BS61" s="140">
        <f t="shared" si="36"/>
        <v>351824</v>
      </c>
    </row>
    <row r="62" spans="1:71" x14ac:dyDescent="0.2">
      <c r="A62" s="66" t="s">
        <v>58</v>
      </c>
      <c r="B62" s="48">
        <v>73444953</v>
      </c>
      <c r="C62" s="68">
        <v>70416.298839666997</v>
      </c>
      <c r="D62" s="68">
        <v>10487.032215860429</v>
      </c>
      <c r="E62" s="68">
        <v>34722.39853785486</v>
      </c>
      <c r="F62" s="47">
        <f t="shared" si="14"/>
        <v>5.7088773318688998E-3</v>
      </c>
      <c r="G62" s="47">
        <f t="shared" si="37"/>
        <v>5.6363206647852288E-3</v>
      </c>
      <c r="H62" s="47">
        <f t="shared" si="15"/>
        <v>7.5389154907885975E-3</v>
      </c>
      <c r="I62" s="69">
        <v>4391</v>
      </c>
      <c r="J62" s="69">
        <v>2349</v>
      </c>
      <c r="K62" s="47">
        <f t="shared" si="16"/>
        <v>4.8102677471054591E-3</v>
      </c>
      <c r="L62" s="47">
        <f t="shared" si="17"/>
        <v>4.8004512301539452E-3</v>
      </c>
      <c r="M62" s="69">
        <v>0</v>
      </c>
      <c r="N62" s="69">
        <v>0</v>
      </c>
      <c r="O62" s="69">
        <v>0</v>
      </c>
      <c r="P62" s="69">
        <v>74230814</v>
      </c>
      <c r="Q62" s="69">
        <v>44797246</v>
      </c>
      <c r="R62" s="69">
        <v>0</v>
      </c>
      <c r="S62" s="69">
        <v>2282438</v>
      </c>
      <c r="T62" s="16">
        <f t="shared" si="54"/>
        <v>0</v>
      </c>
      <c r="U62" s="47">
        <f t="shared" si="18"/>
        <v>6.1482477048279069E-3</v>
      </c>
      <c r="V62" s="47">
        <f t="shared" si="55"/>
        <v>7.3776787846441859E-3</v>
      </c>
      <c r="W62" s="17">
        <f t="shared" si="19"/>
        <v>-1.229431079816279E-3</v>
      </c>
      <c r="X62" s="17">
        <f t="shared" si="20"/>
        <v>0</v>
      </c>
      <c r="Y62" s="21">
        <f t="shared" si="38"/>
        <v>359884.97126856685</v>
      </c>
      <c r="Z62" s="22">
        <f t="shared" si="39"/>
        <v>0</v>
      </c>
      <c r="AA62" s="23">
        <f t="shared" si="21"/>
        <v>359884.97126856685</v>
      </c>
      <c r="AB62" s="23">
        <f t="shared" si="22"/>
        <v>0</v>
      </c>
      <c r="AC62" s="22">
        <f t="shared" si="40"/>
        <v>179942.48563428342</v>
      </c>
      <c r="AD62" s="22">
        <f t="shared" si="41"/>
        <v>179942.48563428342</v>
      </c>
      <c r="AE62" s="17">
        <f t="shared" si="56"/>
        <v>9.8165169515138789E-6</v>
      </c>
      <c r="AF62" s="22">
        <f t="shared" si="42"/>
        <v>9383.8917412319552</v>
      </c>
      <c r="AG62" s="22">
        <f t="shared" si="23"/>
        <v>189326.37737551538</v>
      </c>
      <c r="AH62" s="22">
        <f t="shared" si="57"/>
        <v>2282438</v>
      </c>
      <c r="AI62" s="24">
        <f t="shared" si="58"/>
        <v>0</v>
      </c>
      <c r="AJ62" s="15">
        <f t="shared" si="59"/>
        <v>-785861</v>
      </c>
      <c r="AK62" s="15">
        <f t="shared" si="24"/>
        <v>0</v>
      </c>
      <c r="AL62" s="55">
        <f t="shared" si="60"/>
        <v>223986.23</v>
      </c>
      <c r="AM62" s="55">
        <f t="shared" si="61"/>
        <v>167989.67249999999</v>
      </c>
      <c r="AN62" s="21">
        <f t="shared" ref="AN62:AN66" si="69">MIN(AL62,AM62)</f>
        <v>167989.67249999999</v>
      </c>
      <c r="AO62" s="21">
        <f t="shared" si="44"/>
        <v>0</v>
      </c>
      <c r="AP62" s="51">
        <f t="shared" si="63"/>
        <v>0</v>
      </c>
      <c r="AQ62" s="21">
        <f t="shared" si="64"/>
        <v>0</v>
      </c>
      <c r="AR62" s="21">
        <f t="shared" si="45"/>
        <v>0</v>
      </c>
      <c r="AS62" s="24">
        <f t="shared" si="65"/>
        <v>167989.67249999999</v>
      </c>
      <c r="AT62" s="21">
        <f t="shared" si="46"/>
        <v>155073</v>
      </c>
      <c r="AU62" s="28">
        <f t="shared" si="66"/>
        <v>3.4616636924510941E-3</v>
      </c>
      <c r="AW62" s="128">
        <v>6244.6073163325345</v>
      </c>
      <c r="AX62" s="63">
        <v>126.57</v>
      </c>
      <c r="AY62" s="63">
        <v>1131.01</v>
      </c>
      <c r="AZ62" s="63">
        <v>175.82</v>
      </c>
      <c r="BA62" s="63">
        <v>290.87</v>
      </c>
      <c r="BB62" s="129">
        <f t="shared" si="25"/>
        <v>7968.8773163325341</v>
      </c>
      <c r="BC62" s="133">
        <f t="shared" si="26"/>
        <v>21.616730420562799</v>
      </c>
      <c r="BD62" s="62">
        <f t="shared" si="27"/>
        <v>0.43814277355353498</v>
      </c>
      <c r="BE62" s="62">
        <f t="shared" si="28"/>
        <v>3.9151762527991121</v>
      </c>
      <c r="BF62" s="62">
        <f t="shared" si="29"/>
        <v>0.60862971040675129</v>
      </c>
      <c r="BG62" s="62">
        <f t="shared" si="30"/>
        <v>1.0068941182232498</v>
      </c>
      <c r="BH62" s="134">
        <f t="shared" si="31"/>
        <v>27.58557327554545</v>
      </c>
      <c r="BI62" s="128">
        <v>5649.6332206220723</v>
      </c>
      <c r="BJ62" s="63">
        <v>7922.6497600342127</v>
      </c>
      <c r="BK62" s="63">
        <v>7922.6497600342127</v>
      </c>
      <c r="BL62" s="63">
        <v>7922.64976003421</v>
      </c>
      <c r="BM62" s="129">
        <v>4764.1122669681345</v>
      </c>
      <c r="BN62" s="139">
        <f t="shared" si="47"/>
        <v>122127</v>
      </c>
      <c r="BO62" s="65">
        <f t="shared" si="48"/>
        <v>3471</v>
      </c>
      <c r="BP62" s="65">
        <f t="shared" si="49"/>
        <v>31019</v>
      </c>
      <c r="BQ62" s="65">
        <f t="shared" si="50"/>
        <v>4822</v>
      </c>
      <c r="BR62" s="65">
        <f t="shared" si="51"/>
        <v>4797</v>
      </c>
      <c r="BS62" s="140">
        <f t="shared" si="36"/>
        <v>166236</v>
      </c>
    </row>
    <row r="63" spans="1:71" x14ac:dyDescent="0.2">
      <c r="A63" s="66" t="s">
        <v>59</v>
      </c>
      <c r="B63" s="48">
        <v>126308599</v>
      </c>
      <c r="C63" s="68">
        <v>156523.87567007402</v>
      </c>
      <c r="D63" s="68">
        <v>25996.485333687655</v>
      </c>
      <c r="E63" s="68">
        <v>48174.159282610621</v>
      </c>
      <c r="F63" s="47">
        <f t="shared" si="14"/>
        <v>1.2689897373671412E-2</v>
      </c>
      <c r="G63" s="47">
        <f t="shared" si="37"/>
        <v>1.3971972668916605E-2</v>
      </c>
      <c r="H63" s="47">
        <f t="shared" si="15"/>
        <v>1.0459557258852536E-2</v>
      </c>
      <c r="I63" s="69">
        <v>6703</v>
      </c>
      <c r="J63" s="69">
        <v>3289</v>
      </c>
      <c r="K63" s="47">
        <f t="shared" si="16"/>
        <v>7.3430254404117266E-3</v>
      </c>
      <c r="L63" s="47">
        <f t="shared" si="17"/>
        <v>6.7214491681465843E-3</v>
      </c>
      <c r="M63" s="69">
        <v>1665401</v>
      </c>
      <c r="N63" s="69">
        <v>1243834</v>
      </c>
      <c r="O63" s="69">
        <v>1421211</v>
      </c>
      <c r="P63" s="69">
        <v>127660101</v>
      </c>
      <c r="Q63" s="69">
        <v>78520434</v>
      </c>
      <c r="R63" s="69">
        <v>-112092230</v>
      </c>
      <c r="S63" s="69">
        <v>0</v>
      </c>
      <c r="T63" s="16">
        <f t="shared" si="54"/>
        <v>4330446</v>
      </c>
      <c r="U63" s="47">
        <f t="shared" si="18"/>
        <v>1.2452831168777991E-2</v>
      </c>
      <c r="V63" s="47">
        <f t="shared" si="55"/>
        <v>1.2931565928915674E-2</v>
      </c>
      <c r="W63" s="17">
        <f t="shared" si="19"/>
        <v>-4.7873476013768346E-4</v>
      </c>
      <c r="X63" s="17">
        <f t="shared" si="20"/>
        <v>0</v>
      </c>
      <c r="Y63" s="21">
        <f t="shared" si="38"/>
        <v>630804.94131459319</v>
      </c>
      <c r="Z63" s="22">
        <f t="shared" si="39"/>
        <v>0</v>
      </c>
      <c r="AA63" s="23">
        <f t="shared" si="21"/>
        <v>630804.94131459319</v>
      </c>
      <c r="AB63" s="23">
        <f t="shared" si="22"/>
        <v>2165223</v>
      </c>
      <c r="AC63" s="22">
        <f t="shared" si="40"/>
        <v>315402.4706572966</v>
      </c>
      <c r="AD63" s="22">
        <f t="shared" si="41"/>
        <v>2480625.4706572965</v>
      </c>
      <c r="AE63" s="17">
        <f t="shared" si="56"/>
        <v>6.2157627226514228E-4</v>
      </c>
      <c r="AF63" s="22">
        <f t="shared" si="42"/>
        <v>594182.68991580501</v>
      </c>
      <c r="AG63" s="22">
        <f t="shared" si="23"/>
        <v>3074808.1605731016</v>
      </c>
      <c r="AH63" s="22">
        <f t="shared" si="57"/>
        <v>0</v>
      </c>
      <c r="AI63" s="24">
        <f t="shared" si="58"/>
        <v>3074808.1605731016</v>
      </c>
      <c r="AJ63" s="15">
        <f t="shared" si="59"/>
        <v>-1351502</v>
      </c>
      <c r="AK63" s="15">
        <f t="shared" si="24"/>
        <v>0</v>
      </c>
      <c r="AL63" s="55">
        <f t="shared" si="60"/>
        <v>392602.17</v>
      </c>
      <c r="AM63" s="55">
        <f t="shared" si="61"/>
        <v>294451.6275</v>
      </c>
      <c r="AN63" s="21">
        <f t="shared" si="69"/>
        <v>294451.6275</v>
      </c>
      <c r="AO63" s="21">
        <f t="shared" si="44"/>
        <v>2780356.5330731017</v>
      </c>
      <c r="AP63" s="51">
        <f t="shared" si="63"/>
        <v>1</v>
      </c>
      <c r="AQ63" s="21">
        <f t="shared" si="64"/>
        <v>0</v>
      </c>
      <c r="AR63" s="21">
        <f t="shared" si="45"/>
        <v>0</v>
      </c>
      <c r="AS63" s="24">
        <f t="shared" si="65"/>
        <v>294451.6275</v>
      </c>
      <c r="AT63" s="21">
        <f t="shared" si="46"/>
        <v>271811</v>
      </c>
      <c r="AU63" s="28">
        <f t="shared" si="66"/>
        <v>3.4616594197632682E-3</v>
      </c>
      <c r="AW63" s="128">
        <v>13278.29</v>
      </c>
      <c r="AX63" s="63">
        <v>48.42</v>
      </c>
      <c r="AY63" s="63">
        <v>1334.62</v>
      </c>
      <c r="AZ63" s="63">
        <v>0</v>
      </c>
      <c r="BA63" s="63">
        <v>1.6399999999999997</v>
      </c>
      <c r="BB63" s="129">
        <f t="shared" si="25"/>
        <v>14662.970000000001</v>
      </c>
      <c r="BC63" s="133">
        <f t="shared" si="26"/>
        <v>45.964917656848407</v>
      </c>
      <c r="BD63" s="62">
        <f t="shared" si="27"/>
        <v>0.16761354910493745</v>
      </c>
      <c r="BE63" s="62">
        <f t="shared" si="28"/>
        <v>4.6199998948044527</v>
      </c>
      <c r="BF63" s="62">
        <f t="shared" si="29"/>
        <v>0</v>
      </c>
      <c r="BG63" s="62">
        <f t="shared" si="30"/>
        <v>5.6771214484117585E-3</v>
      </c>
      <c r="BH63" s="134">
        <f t="shared" si="31"/>
        <v>50.758208222206207</v>
      </c>
      <c r="BI63" s="128">
        <v>5649.6332206220723</v>
      </c>
      <c r="BJ63" s="63">
        <v>7922.6497600342127</v>
      </c>
      <c r="BK63" s="63">
        <v>7922.6497600342127</v>
      </c>
      <c r="BL63" s="63">
        <v>7922.64976003421</v>
      </c>
      <c r="BM63" s="129">
        <v>4764.1122669681345</v>
      </c>
      <c r="BN63" s="139">
        <f t="shared" si="47"/>
        <v>259685</v>
      </c>
      <c r="BO63" s="65">
        <f t="shared" si="48"/>
        <v>1328</v>
      </c>
      <c r="BP63" s="65">
        <f t="shared" si="49"/>
        <v>36603</v>
      </c>
      <c r="BQ63" s="65">
        <f t="shared" si="50"/>
        <v>0</v>
      </c>
      <c r="BR63" s="65">
        <f t="shared" si="51"/>
        <v>27</v>
      </c>
      <c r="BS63" s="140">
        <f t="shared" si="36"/>
        <v>297643</v>
      </c>
    </row>
    <row r="64" spans="1:71" x14ac:dyDescent="0.2">
      <c r="A64" s="66" t="s">
        <v>60</v>
      </c>
      <c r="B64" s="48">
        <v>104082161</v>
      </c>
      <c r="C64" s="68">
        <v>41416.663376042918</v>
      </c>
      <c r="D64" s="68">
        <v>10647.603136789841</v>
      </c>
      <c r="E64" s="68">
        <v>27801.301094161372</v>
      </c>
      <c r="F64" s="47">
        <f t="shared" si="14"/>
        <v>3.3577829935012588E-3</v>
      </c>
      <c r="G64" s="47">
        <f t="shared" si="37"/>
        <v>5.7226205045463096E-3</v>
      </c>
      <c r="H64" s="47">
        <f t="shared" si="15"/>
        <v>6.0362091418987452E-3</v>
      </c>
      <c r="I64" s="69">
        <v>4688</v>
      </c>
      <c r="J64" s="69">
        <v>2684</v>
      </c>
      <c r="K64" s="47">
        <f t="shared" si="16"/>
        <v>5.1356263262196293E-3</v>
      </c>
      <c r="L64" s="47">
        <f t="shared" si="17"/>
        <v>5.4850621974172793E-3</v>
      </c>
      <c r="M64" s="69">
        <v>0</v>
      </c>
      <c r="N64" s="69">
        <v>0</v>
      </c>
      <c r="O64" s="69">
        <v>0</v>
      </c>
      <c r="P64" s="69">
        <v>103850709</v>
      </c>
      <c r="Q64" s="69">
        <v>67226725</v>
      </c>
      <c r="R64" s="69">
        <v>0</v>
      </c>
      <c r="S64" s="69">
        <v>4002379</v>
      </c>
      <c r="T64" s="16">
        <f t="shared" si="54"/>
        <v>0</v>
      </c>
      <c r="U64" s="47">
        <f t="shared" si="18"/>
        <v>4.6185989083618924E-3</v>
      </c>
      <c r="V64" s="47">
        <f t="shared" si="55"/>
        <v>1.1071599865616937E-2</v>
      </c>
      <c r="W64" s="17">
        <f t="shared" si="19"/>
        <v>-6.4530009572550447E-3</v>
      </c>
      <c r="X64" s="17">
        <f t="shared" si="20"/>
        <v>0</v>
      </c>
      <c r="Y64" s="21">
        <f t="shared" si="38"/>
        <v>540075.3429151614</v>
      </c>
      <c r="Z64" s="22">
        <f t="shared" si="39"/>
        <v>0</v>
      </c>
      <c r="AA64" s="23">
        <f t="shared" si="21"/>
        <v>540075.3429151614</v>
      </c>
      <c r="AB64" s="23">
        <f t="shared" si="22"/>
        <v>0</v>
      </c>
      <c r="AC64" s="22">
        <f t="shared" si="40"/>
        <v>270037.6714575807</v>
      </c>
      <c r="AD64" s="22">
        <f t="shared" si="41"/>
        <v>270037.6714575807</v>
      </c>
      <c r="AE64" s="17">
        <f t="shared" si="56"/>
        <v>0</v>
      </c>
      <c r="AF64" s="22">
        <f t="shared" si="42"/>
        <v>0</v>
      </c>
      <c r="AG64" s="22">
        <f t="shared" si="23"/>
        <v>270037.6714575807</v>
      </c>
      <c r="AH64" s="22">
        <f t="shared" si="57"/>
        <v>4002379</v>
      </c>
      <c r="AI64" s="24">
        <f t="shared" si="58"/>
        <v>0</v>
      </c>
      <c r="AJ64" s="15">
        <f t="shared" si="59"/>
        <v>231452</v>
      </c>
      <c r="AK64" s="15">
        <f t="shared" si="24"/>
        <v>231452</v>
      </c>
      <c r="AL64" s="55">
        <f t="shared" si="60"/>
        <v>672267.25</v>
      </c>
      <c r="AM64" s="55">
        <f t="shared" si="61"/>
        <v>504200.4375</v>
      </c>
      <c r="AN64" s="21">
        <f t="shared" si="69"/>
        <v>504200.4375</v>
      </c>
      <c r="AO64" s="21">
        <f t="shared" si="44"/>
        <v>0</v>
      </c>
      <c r="AP64" s="51">
        <f t="shared" si="63"/>
        <v>0</v>
      </c>
      <c r="AQ64" s="21">
        <f t="shared" si="64"/>
        <v>0</v>
      </c>
      <c r="AR64" s="21">
        <f t="shared" si="45"/>
        <v>0</v>
      </c>
      <c r="AS64" s="24">
        <f t="shared" si="65"/>
        <v>504200.4375</v>
      </c>
      <c r="AT64" s="21">
        <f t="shared" si="46"/>
        <v>465432</v>
      </c>
      <c r="AU64" s="28">
        <f t="shared" si="66"/>
        <v>6.9233180703061172E-3</v>
      </c>
      <c r="AW64" s="128">
        <v>9251.2599999999984</v>
      </c>
      <c r="AX64" s="63">
        <v>4.9400000000000004</v>
      </c>
      <c r="AY64" s="63">
        <v>1109.03</v>
      </c>
      <c r="AZ64" s="63">
        <v>331.88</v>
      </c>
      <c r="BA64" s="63">
        <v>1073.3800000000001</v>
      </c>
      <c r="BB64" s="129">
        <f t="shared" si="25"/>
        <v>11770.489999999998</v>
      </c>
      <c r="BC64" s="133">
        <f t="shared" si="26"/>
        <v>64.049415531100152</v>
      </c>
      <c r="BD64" s="62">
        <f t="shared" si="27"/>
        <v>3.420119126731222E-2</v>
      </c>
      <c r="BE64" s="62">
        <f t="shared" si="28"/>
        <v>7.6781674395115926</v>
      </c>
      <c r="BF64" s="62">
        <f t="shared" si="29"/>
        <v>2.2977108011731939</v>
      </c>
      <c r="BG64" s="62">
        <f t="shared" si="30"/>
        <v>7.431351150305181</v>
      </c>
      <c r="BH64" s="134">
        <f t="shared" si="31"/>
        <v>81.490846113357435</v>
      </c>
      <c r="BI64" s="128">
        <v>5649.6332206220723</v>
      </c>
      <c r="BJ64" s="63">
        <v>7922.6497600342127</v>
      </c>
      <c r="BK64" s="63">
        <v>7922.6497600342127</v>
      </c>
      <c r="BL64" s="63">
        <v>7922.64976003421</v>
      </c>
      <c r="BM64" s="129">
        <v>4764.1122669681345</v>
      </c>
      <c r="BN64" s="139">
        <f t="shared" si="47"/>
        <v>361856</v>
      </c>
      <c r="BO64" s="65">
        <f t="shared" si="48"/>
        <v>271</v>
      </c>
      <c r="BP64" s="65">
        <f t="shared" si="49"/>
        <v>60831</v>
      </c>
      <c r="BQ64" s="65">
        <f t="shared" si="50"/>
        <v>18204</v>
      </c>
      <c r="BR64" s="65">
        <f t="shared" si="51"/>
        <v>35404</v>
      </c>
      <c r="BS64" s="140">
        <f t="shared" si="36"/>
        <v>476566</v>
      </c>
    </row>
    <row r="65" spans="1:71" x14ac:dyDescent="0.2">
      <c r="A65" s="66" t="s">
        <v>61</v>
      </c>
      <c r="B65" s="48">
        <v>133449273</v>
      </c>
      <c r="C65" s="68">
        <v>79275.255110841608</v>
      </c>
      <c r="D65" s="68">
        <v>12157.177947182321</v>
      </c>
      <c r="E65" s="68">
        <v>19628.263698108021</v>
      </c>
      <c r="F65" s="47">
        <f t="shared" si="14"/>
        <v>6.4271015991749902E-3</v>
      </c>
      <c r="G65" s="47">
        <f t="shared" si="37"/>
        <v>6.533950871777024E-3</v>
      </c>
      <c r="H65" s="47">
        <f t="shared" si="15"/>
        <v>4.2616820116739536E-3</v>
      </c>
      <c r="I65" s="69">
        <v>7852</v>
      </c>
      <c r="J65" s="69">
        <v>4220</v>
      </c>
      <c r="K65" s="47">
        <f t="shared" si="16"/>
        <v>8.6017359030453339E-3</v>
      </c>
      <c r="L65" s="47">
        <f t="shared" si="17"/>
        <v>8.6240545726903577E-3</v>
      </c>
      <c r="M65" s="69">
        <v>0</v>
      </c>
      <c r="N65" s="69">
        <v>0</v>
      </c>
      <c r="O65" s="69">
        <v>0</v>
      </c>
      <c r="P65" s="69">
        <v>132474133</v>
      </c>
      <c r="Q65" s="69">
        <v>82773864</v>
      </c>
      <c r="R65" s="69">
        <v>0</v>
      </c>
      <c r="S65" s="69">
        <v>16787801</v>
      </c>
      <c r="T65" s="16">
        <f t="shared" si="54"/>
        <v>0</v>
      </c>
      <c r="U65" s="47">
        <f t="shared" si="18"/>
        <v>5.9124590204502397E-3</v>
      </c>
      <c r="V65" s="47">
        <f t="shared" si="55"/>
        <v>1.363206524695342E-2</v>
      </c>
      <c r="W65" s="17">
        <f t="shared" si="19"/>
        <v>-7.7196062265031803E-3</v>
      </c>
      <c r="X65" s="17">
        <f t="shared" si="20"/>
        <v>0</v>
      </c>
      <c r="Y65" s="21">
        <f t="shared" si="38"/>
        <v>664975.46897030808</v>
      </c>
      <c r="Z65" s="22">
        <f t="shared" si="39"/>
        <v>0</v>
      </c>
      <c r="AA65" s="23">
        <f t="shared" si="21"/>
        <v>664975.46897030808</v>
      </c>
      <c r="AB65" s="23">
        <f t="shared" si="22"/>
        <v>0</v>
      </c>
      <c r="AC65" s="22">
        <f t="shared" si="40"/>
        <v>332487.73448515404</v>
      </c>
      <c r="AD65" s="22">
        <f t="shared" si="41"/>
        <v>332487.73448515404</v>
      </c>
      <c r="AE65" s="17">
        <f t="shared" si="56"/>
        <v>0</v>
      </c>
      <c r="AF65" s="22">
        <f t="shared" si="42"/>
        <v>0</v>
      </c>
      <c r="AG65" s="22">
        <f t="shared" si="23"/>
        <v>332487.73448515404</v>
      </c>
      <c r="AH65" s="22">
        <f t="shared" si="57"/>
        <v>16787801</v>
      </c>
      <c r="AI65" s="24">
        <f t="shared" si="58"/>
        <v>0</v>
      </c>
      <c r="AJ65" s="15">
        <f t="shared" si="59"/>
        <v>975140</v>
      </c>
      <c r="AK65" s="15">
        <f t="shared" si="24"/>
        <v>975140</v>
      </c>
      <c r="AL65" s="55">
        <f t="shared" si="60"/>
        <v>827738.64</v>
      </c>
      <c r="AM65" s="55">
        <f t="shared" si="61"/>
        <v>620803.98</v>
      </c>
      <c r="AN65" s="21">
        <f>MIN(AL65,AM65)</f>
        <v>620803.98</v>
      </c>
      <c r="AO65" s="21">
        <f t="shared" si="44"/>
        <v>0</v>
      </c>
      <c r="AP65" s="51">
        <f t="shared" si="63"/>
        <v>0</v>
      </c>
      <c r="AQ65" s="21">
        <f t="shared" si="64"/>
        <v>0</v>
      </c>
      <c r="AR65" s="21">
        <f t="shared" si="45"/>
        <v>0</v>
      </c>
      <c r="AS65" s="24">
        <f t="shared" si="65"/>
        <v>620803.98</v>
      </c>
      <c r="AT65" s="21">
        <f t="shared" si="46"/>
        <v>573070</v>
      </c>
      <c r="AU65" s="28">
        <f t="shared" si="66"/>
        <v>6.9233206269070629E-3</v>
      </c>
      <c r="AW65" s="128">
        <v>12577.22</v>
      </c>
      <c r="AX65" s="63">
        <v>24.7</v>
      </c>
      <c r="AY65" s="63">
        <v>853.95</v>
      </c>
      <c r="AZ65" s="63">
        <v>424.05</v>
      </c>
      <c r="BA65" s="63">
        <v>1336.77</v>
      </c>
      <c r="BB65" s="129">
        <f t="shared" si="25"/>
        <v>15216.69</v>
      </c>
      <c r="BC65" s="133">
        <f t="shared" si="26"/>
        <v>87.076126655148045</v>
      </c>
      <c r="BD65" s="62">
        <f t="shared" si="27"/>
        <v>0.17100601948460445</v>
      </c>
      <c r="BE65" s="62">
        <f t="shared" si="28"/>
        <v>5.9121696493472866</v>
      </c>
      <c r="BF65" s="62">
        <f t="shared" si="29"/>
        <v>2.9358341118399403</v>
      </c>
      <c r="BG65" s="62">
        <f t="shared" si="30"/>
        <v>9.2548873144305546</v>
      </c>
      <c r="BH65" s="134">
        <f t="shared" si="31"/>
        <v>105.35002375025044</v>
      </c>
      <c r="BI65" s="128">
        <v>5649.6332206220723</v>
      </c>
      <c r="BJ65" s="63">
        <v>7922.6497600342127</v>
      </c>
      <c r="BK65" s="63">
        <v>7922.6497600342127</v>
      </c>
      <c r="BL65" s="63">
        <v>7922.64976003421</v>
      </c>
      <c r="BM65" s="129">
        <v>4764.1122669681345</v>
      </c>
      <c r="BN65" s="139">
        <f t="shared" si="47"/>
        <v>491948</v>
      </c>
      <c r="BO65" s="65">
        <f t="shared" si="48"/>
        <v>1355</v>
      </c>
      <c r="BP65" s="65">
        <f t="shared" si="49"/>
        <v>46840</v>
      </c>
      <c r="BQ65" s="65">
        <f t="shared" si="50"/>
        <v>23260</v>
      </c>
      <c r="BR65" s="65">
        <f t="shared" si="51"/>
        <v>44091</v>
      </c>
      <c r="BS65" s="140">
        <f t="shared" si="36"/>
        <v>607494</v>
      </c>
    </row>
    <row r="66" spans="1:71" x14ac:dyDescent="0.2">
      <c r="A66" s="66" t="s">
        <v>62</v>
      </c>
      <c r="B66" s="48">
        <v>166953920</v>
      </c>
      <c r="C66" s="68">
        <v>13126.204611596462</v>
      </c>
      <c r="D66" s="68">
        <v>5332.9346076715619</v>
      </c>
      <c r="E66" s="68">
        <v>11380.088562589981</v>
      </c>
      <c r="F66" s="47">
        <f t="shared" si="14"/>
        <v>1.0641839062180739E-3</v>
      </c>
      <c r="G66" s="47">
        <f t="shared" si="37"/>
        <v>2.8662188610146608E-3</v>
      </c>
      <c r="H66" s="47">
        <f t="shared" si="15"/>
        <v>2.4708410007310529E-3</v>
      </c>
      <c r="I66" s="69">
        <v>14215</v>
      </c>
      <c r="J66" s="69">
        <v>7833</v>
      </c>
      <c r="K66" s="47">
        <f t="shared" si="16"/>
        <v>1.5572296976794374E-2</v>
      </c>
      <c r="L66" s="47">
        <f t="shared" si="17"/>
        <v>1.6007634944996105E-2</v>
      </c>
      <c r="M66" s="69">
        <v>0</v>
      </c>
      <c r="N66" s="69">
        <v>2197669</v>
      </c>
      <c r="O66" s="69">
        <v>0</v>
      </c>
      <c r="P66" s="69">
        <v>168740327</v>
      </c>
      <c r="Q66" s="69">
        <v>95095578</v>
      </c>
      <c r="R66" s="69">
        <v>0</v>
      </c>
      <c r="S66" s="69">
        <v>12551533</v>
      </c>
      <c r="T66" s="16">
        <f t="shared" si="54"/>
        <v>2197669</v>
      </c>
      <c r="U66" s="47">
        <f t="shared" si="18"/>
        <v>1.8663569185454654E-3</v>
      </c>
      <c r="V66" s="47">
        <f t="shared" si="55"/>
        <v>1.5661333920484227E-2</v>
      </c>
      <c r="W66" s="17">
        <f t="shared" si="19"/>
        <v>-1.3794977001938762E-2</v>
      </c>
      <c r="X66" s="17">
        <f t="shared" si="20"/>
        <v>0</v>
      </c>
      <c r="Y66" s="21">
        <f t="shared" si="38"/>
        <v>763963.6900066972</v>
      </c>
      <c r="Z66" s="22">
        <f t="shared" si="39"/>
        <v>0</v>
      </c>
      <c r="AA66" s="23">
        <f t="shared" si="21"/>
        <v>763963.6900066972</v>
      </c>
      <c r="AB66" s="23">
        <f t="shared" si="22"/>
        <v>1098834.5</v>
      </c>
      <c r="AC66" s="22">
        <f t="shared" si="40"/>
        <v>381981.8450033486</v>
      </c>
      <c r="AD66" s="22">
        <f t="shared" si="41"/>
        <v>1480816.3450033485</v>
      </c>
      <c r="AE66" s="17">
        <f t="shared" si="56"/>
        <v>0</v>
      </c>
      <c r="AF66" s="22">
        <f t="shared" si="42"/>
        <v>0</v>
      </c>
      <c r="AG66" s="22">
        <f t="shared" si="23"/>
        <v>1480816.3450033485</v>
      </c>
      <c r="AH66" s="22">
        <f t="shared" si="57"/>
        <v>12551533</v>
      </c>
      <c r="AI66" s="24">
        <f t="shared" si="58"/>
        <v>0</v>
      </c>
      <c r="AJ66" s="15">
        <f t="shared" si="59"/>
        <v>-1786407</v>
      </c>
      <c r="AK66" s="15">
        <f t="shared" si="24"/>
        <v>0</v>
      </c>
      <c r="AL66" s="55">
        <f t="shared" si="60"/>
        <v>475477.89</v>
      </c>
      <c r="AM66" s="55">
        <f t="shared" si="61"/>
        <v>356608.41749999998</v>
      </c>
      <c r="AN66" s="21">
        <f t="shared" si="69"/>
        <v>356608.41749999998</v>
      </c>
      <c r="AO66" s="21">
        <f t="shared" si="44"/>
        <v>0</v>
      </c>
      <c r="AP66" s="51">
        <f t="shared" si="63"/>
        <v>0</v>
      </c>
      <c r="AQ66" s="21">
        <f t="shared" si="64"/>
        <v>0</v>
      </c>
      <c r="AR66" s="21">
        <f t="shared" si="45"/>
        <v>0</v>
      </c>
      <c r="AS66" s="24">
        <f t="shared" si="65"/>
        <v>356608.41749999998</v>
      </c>
      <c r="AT66" s="21">
        <f t="shared" si="46"/>
        <v>329188</v>
      </c>
      <c r="AU66" s="28">
        <f t="shared" si="66"/>
        <v>3.4616541265462416E-3</v>
      </c>
      <c r="AW66" s="128">
        <v>16333.86</v>
      </c>
      <c r="AX66" s="63">
        <v>0</v>
      </c>
      <c r="AY66" s="63">
        <v>442.21</v>
      </c>
      <c r="AZ66" s="63">
        <v>304.14</v>
      </c>
      <c r="BA66" s="63">
        <v>509.03999999999996</v>
      </c>
      <c r="BB66" s="129">
        <f t="shared" si="25"/>
        <v>17589.25</v>
      </c>
      <c r="BC66" s="133">
        <f t="shared" si="26"/>
        <v>56.542173871428595</v>
      </c>
      <c r="BD66" s="62">
        <f t="shared" si="27"/>
        <v>0</v>
      </c>
      <c r="BE66" s="62">
        <f t="shared" si="28"/>
        <v>1.5307780713000134</v>
      </c>
      <c r="BF66" s="62">
        <f t="shared" si="29"/>
        <v>1.0528274860477738</v>
      </c>
      <c r="BG66" s="62">
        <f t="shared" si="30"/>
        <v>1.7621204165770987</v>
      </c>
      <c r="BH66" s="134">
        <f t="shared" si="31"/>
        <v>60.887899845353481</v>
      </c>
      <c r="BI66" s="128">
        <v>5724.3228092209674</v>
      </c>
      <c r="BJ66" s="63">
        <v>8056.4258684436763</v>
      </c>
      <c r="BK66" s="63">
        <v>8056.4258684436763</v>
      </c>
      <c r="BL66" s="63">
        <v>7922.64976003421</v>
      </c>
      <c r="BM66" s="129">
        <v>4764.1122669681345</v>
      </c>
      <c r="BN66" s="139">
        <f t="shared" si="47"/>
        <v>323666</v>
      </c>
      <c r="BO66" s="65">
        <f t="shared" si="48"/>
        <v>0</v>
      </c>
      <c r="BP66" s="65">
        <f t="shared" si="49"/>
        <v>12333</v>
      </c>
      <c r="BQ66" s="65">
        <f t="shared" si="50"/>
        <v>8341</v>
      </c>
      <c r="BR66" s="65">
        <f t="shared" si="51"/>
        <v>8395</v>
      </c>
      <c r="BS66" s="140">
        <f t="shared" si="36"/>
        <v>352735</v>
      </c>
    </row>
    <row r="67" spans="1:71" x14ac:dyDescent="0.2">
      <c r="A67" s="66" t="s">
        <v>63</v>
      </c>
      <c r="B67" s="48">
        <v>99963062</v>
      </c>
      <c r="C67" s="68">
        <v>172886.78131924514</v>
      </c>
      <c r="D67" s="68">
        <v>24317.072294253179</v>
      </c>
      <c r="E67" s="68">
        <v>66954.197909472117</v>
      </c>
      <c r="F67" s="47">
        <f t="shared" si="14"/>
        <v>1.4016491112384651E-2</v>
      </c>
      <c r="G67" s="47">
        <f t="shared" si="37"/>
        <v>1.3069361689562646E-2</v>
      </c>
      <c r="H67" s="47">
        <f t="shared" si="15"/>
        <v>1.4537072928379241E-2</v>
      </c>
      <c r="I67" s="69">
        <v>12889</v>
      </c>
      <c r="J67" s="69">
        <v>6991</v>
      </c>
      <c r="K67" s="47">
        <f t="shared" si="16"/>
        <v>1.4119685946809898E-2</v>
      </c>
      <c r="L67" s="47">
        <f t="shared" si="17"/>
        <v>1.4286911260113338E-2</v>
      </c>
      <c r="M67" s="69">
        <v>2673075</v>
      </c>
      <c r="N67" s="69">
        <v>0</v>
      </c>
      <c r="O67" s="69">
        <v>1008032</v>
      </c>
      <c r="P67" s="69">
        <v>104608941</v>
      </c>
      <c r="Q67" s="69">
        <v>59313325</v>
      </c>
      <c r="R67" s="69">
        <v>0</v>
      </c>
      <c r="S67" s="69">
        <v>0</v>
      </c>
      <c r="T67" s="16">
        <f t="shared" si="54"/>
        <v>3681107</v>
      </c>
      <c r="U67" s="47">
        <f t="shared" si="18"/>
        <v>1.3909854210677797E-2</v>
      </c>
      <c r="V67" s="47">
        <f t="shared" si="55"/>
        <v>9.7683384264114267E-3</v>
      </c>
      <c r="W67" s="17">
        <f t="shared" si="19"/>
        <v>4.1415157842663707E-3</v>
      </c>
      <c r="X67" s="17">
        <f t="shared" si="20"/>
        <v>4.1415157842663707E-3</v>
      </c>
      <c r="Y67" s="21">
        <f t="shared" si="38"/>
        <v>476501.93191492546</v>
      </c>
      <c r="Z67" s="22">
        <f t="shared" si="39"/>
        <v>1077814.8929139199</v>
      </c>
      <c r="AA67" s="23">
        <f t="shared" si="21"/>
        <v>1554316.8248288454</v>
      </c>
      <c r="AB67" s="23">
        <f t="shared" si="22"/>
        <v>1840553.5</v>
      </c>
      <c r="AC67" s="22">
        <f t="shared" si="40"/>
        <v>777158.41241442272</v>
      </c>
      <c r="AD67" s="22">
        <f t="shared" si="41"/>
        <v>2617711.9124144227</v>
      </c>
      <c r="AE67" s="17">
        <f t="shared" si="56"/>
        <v>0</v>
      </c>
      <c r="AF67" s="22">
        <f t="shared" si="42"/>
        <v>0</v>
      </c>
      <c r="AG67" s="22">
        <f t="shared" si="23"/>
        <v>2617711.9124144227</v>
      </c>
      <c r="AH67" s="22">
        <f t="shared" si="57"/>
        <v>0</v>
      </c>
      <c r="AI67" s="24">
        <f t="shared" si="58"/>
        <v>2617711.9124144227</v>
      </c>
      <c r="AJ67" s="15">
        <f t="shared" si="59"/>
        <v>-4645879</v>
      </c>
      <c r="AK67" s="15">
        <f t="shared" si="24"/>
        <v>0</v>
      </c>
      <c r="AL67" s="55">
        <f t="shared" si="60"/>
        <v>296566.625</v>
      </c>
      <c r="AM67" s="55">
        <f t="shared" si="61"/>
        <v>222424.96875</v>
      </c>
      <c r="AN67" s="21">
        <f>MIN(AL67,AM67)</f>
        <v>222424.96875</v>
      </c>
      <c r="AO67" s="21">
        <f t="shared" si="44"/>
        <v>2395286.9436644227</v>
      </c>
      <c r="AP67" s="51">
        <f t="shared" si="63"/>
        <v>0</v>
      </c>
      <c r="AQ67" s="21">
        <f t="shared" si="64"/>
        <v>2395286.9436644227</v>
      </c>
      <c r="AR67" s="21">
        <f t="shared" si="45"/>
        <v>1014359.887324385</v>
      </c>
      <c r="AS67" s="24">
        <f t="shared" si="65"/>
        <v>1236784.8560743849</v>
      </c>
      <c r="AT67" s="21">
        <f t="shared" si="46"/>
        <v>1141687</v>
      </c>
      <c r="AU67" s="28">
        <f t="shared" si="66"/>
        <v>1.9248406660729273E-2</v>
      </c>
      <c r="AW67" s="128">
        <v>10045.31943077191</v>
      </c>
      <c r="AX67" s="63">
        <v>0</v>
      </c>
      <c r="AY67" s="63">
        <v>894.58</v>
      </c>
      <c r="AZ67" s="63">
        <v>147.79</v>
      </c>
      <c r="BA67" s="63">
        <v>86.63</v>
      </c>
      <c r="BB67" s="129">
        <f t="shared" si="25"/>
        <v>11174.31943077191</v>
      </c>
      <c r="BC67" s="133">
        <f t="shared" si="26"/>
        <v>193.3563934404232</v>
      </c>
      <c r="BD67" s="62">
        <f t="shared" si="27"/>
        <v>0</v>
      </c>
      <c r="BE67" s="62">
        <f t="shared" si="28"/>
        <v>17.219239630555194</v>
      </c>
      <c r="BF67" s="62">
        <f t="shared" si="29"/>
        <v>2.8447220203891792</v>
      </c>
      <c r="BG67" s="62">
        <f t="shared" si="30"/>
        <v>1.6674894690189768</v>
      </c>
      <c r="BH67" s="134">
        <f t="shared" si="31"/>
        <v>215.08784456038657</v>
      </c>
      <c r="BI67" s="128">
        <v>5649.6332206220723</v>
      </c>
      <c r="BJ67" s="63">
        <v>7922.6497600342127</v>
      </c>
      <c r="BK67" s="63">
        <v>7922.6497600342127</v>
      </c>
      <c r="BL67" s="63">
        <v>7922.64976003421</v>
      </c>
      <c r="BM67" s="129">
        <v>4764.1122669681345</v>
      </c>
      <c r="BN67" s="139">
        <f t="shared" si="47"/>
        <v>1092393</v>
      </c>
      <c r="BO67" s="65">
        <f t="shared" si="48"/>
        <v>0</v>
      </c>
      <c r="BP67" s="65">
        <f t="shared" si="49"/>
        <v>136422</v>
      </c>
      <c r="BQ67" s="65">
        <f t="shared" si="50"/>
        <v>22538</v>
      </c>
      <c r="BR67" s="65">
        <f t="shared" si="51"/>
        <v>7944</v>
      </c>
      <c r="BS67" s="140">
        <f t="shared" si="36"/>
        <v>1259297</v>
      </c>
    </row>
    <row r="68" spans="1:71" x14ac:dyDescent="0.2">
      <c r="A68" s="66" t="s">
        <v>64</v>
      </c>
      <c r="B68" s="48">
        <v>63258224</v>
      </c>
      <c r="C68" s="68">
        <v>89914.509401305593</v>
      </c>
      <c r="D68" s="68">
        <v>11029.664026270379</v>
      </c>
      <c r="E68" s="68">
        <v>36956.196796881661</v>
      </c>
      <c r="F68" s="47">
        <f t="shared" si="14"/>
        <v>7.2896603909273858E-3</v>
      </c>
      <c r="G68" s="47">
        <f t="shared" si="37"/>
        <v>5.9279615049609531E-3</v>
      </c>
      <c r="H68" s="47">
        <f t="shared" si="15"/>
        <v>8.0239170173943726E-3</v>
      </c>
      <c r="I68" s="69">
        <v>7461</v>
      </c>
      <c r="J68" s="69">
        <v>4188</v>
      </c>
      <c r="K68" s="47">
        <f t="shared" si="16"/>
        <v>8.1734018813832444E-3</v>
      </c>
      <c r="L68" s="47">
        <f t="shared" si="17"/>
        <v>8.5586588982055015E-3</v>
      </c>
      <c r="M68" s="69">
        <v>1558092</v>
      </c>
      <c r="N68" s="69">
        <v>6455454</v>
      </c>
      <c r="O68" s="69">
        <v>48425</v>
      </c>
      <c r="P68" s="69">
        <v>67080418</v>
      </c>
      <c r="Q68" s="69">
        <v>40144940</v>
      </c>
      <c r="R68" s="69">
        <v>0</v>
      </c>
      <c r="S68" s="69">
        <v>0</v>
      </c>
      <c r="T68" s="16">
        <f t="shared" si="54"/>
        <v>8061971</v>
      </c>
      <c r="U68" s="47">
        <f t="shared" si="18"/>
        <v>7.1327998260525246E-3</v>
      </c>
      <c r="V68" s="47">
        <f t="shared" si="55"/>
        <v>6.6114883970504294E-3</v>
      </c>
      <c r="W68" s="17">
        <f t="shared" si="19"/>
        <v>5.2131142900209513E-4</v>
      </c>
      <c r="X68" s="17">
        <f t="shared" si="20"/>
        <v>5.2131142900209513E-4</v>
      </c>
      <c r="Y68" s="21">
        <f t="shared" si="38"/>
        <v>322510.01721128885</v>
      </c>
      <c r="Z68" s="22">
        <f t="shared" si="39"/>
        <v>135669.46289551008</v>
      </c>
      <c r="AA68" s="23">
        <f t="shared" si="21"/>
        <v>458179.48010679893</v>
      </c>
      <c r="AB68" s="23">
        <f t="shared" si="22"/>
        <v>4030985.5</v>
      </c>
      <c r="AC68" s="22">
        <f t="shared" si="40"/>
        <v>229089.74005339947</v>
      </c>
      <c r="AD68" s="22">
        <f t="shared" si="41"/>
        <v>4260075.2400533995</v>
      </c>
      <c r="AE68" s="17">
        <f t="shared" si="56"/>
        <v>0</v>
      </c>
      <c r="AF68" s="22">
        <f t="shared" si="42"/>
        <v>0</v>
      </c>
      <c r="AG68" s="22">
        <f t="shared" si="23"/>
        <v>4260075.2400533995</v>
      </c>
      <c r="AH68" s="22">
        <f t="shared" si="57"/>
        <v>0</v>
      </c>
      <c r="AI68" s="24">
        <f t="shared" si="58"/>
        <v>4260075.2400533995</v>
      </c>
      <c r="AJ68" s="15">
        <f t="shared" si="59"/>
        <v>-3822194</v>
      </c>
      <c r="AK68" s="15">
        <f t="shared" si="24"/>
        <v>0</v>
      </c>
      <c r="AL68" s="55">
        <f t="shared" si="60"/>
        <v>200724.7</v>
      </c>
      <c r="AM68" s="55">
        <f t="shared" si="61"/>
        <v>150543.52499999999</v>
      </c>
      <c r="AN68" s="21">
        <f t="shared" ref="AN68:AN72" si="70">MIN(AL68,AM68)</f>
        <v>150543.52499999999</v>
      </c>
      <c r="AO68" s="21">
        <f t="shared" si="44"/>
        <v>4109531.7150533996</v>
      </c>
      <c r="AP68" s="51">
        <f t="shared" si="63"/>
        <v>0</v>
      </c>
      <c r="AQ68" s="21">
        <f t="shared" si="64"/>
        <v>4109531.7150533996</v>
      </c>
      <c r="AR68" s="21">
        <f t="shared" si="45"/>
        <v>1740310.962936373</v>
      </c>
      <c r="AS68" s="24">
        <f t="shared" si="65"/>
        <v>1890854.4879363729</v>
      </c>
      <c r="AT68" s="21">
        <f t="shared" si="46"/>
        <v>1745465</v>
      </c>
      <c r="AU68" s="28">
        <f t="shared" si="66"/>
        <v>4.3479078558842033E-2</v>
      </c>
      <c r="AW68" s="128">
        <v>5714.03</v>
      </c>
      <c r="AX68" s="63">
        <v>0</v>
      </c>
      <c r="AY68" s="63">
        <v>960.29</v>
      </c>
      <c r="AZ68" s="63">
        <v>20.28</v>
      </c>
      <c r="BA68" s="63">
        <v>144.43</v>
      </c>
      <c r="BB68" s="129">
        <f t="shared" si="25"/>
        <v>6839.03</v>
      </c>
      <c r="BC68" s="133">
        <f t="shared" si="26"/>
        <v>248.44075925758014</v>
      </c>
      <c r="BD68" s="62">
        <f t="shared" si="27"/>
        <v>0</v>
      </c>
      <c r="BE68" s="62">
        <f t="shared" si="28"/>
        <v>41.752524349270416</v>
      </c>
      <c r="BF68" s="62">
        <f t="shared" si="29"/>
        <v>0.88175571317331647</v>
      </c>
      <c r="BG68" s="62">
        <f t="shared" si="30"/>
        <v>6.2796833162535552</v>
      </c>
      <c r="BH68" s="134">
        <f t="shared" si="31"/>
        <v>297.35472263627747</v>
      </c>
      <c r="BI68" s="128">
        <v>5649.6332206220723</v>
      </c>
      <c r="BJ68" s="63">
        <v>7922.6497600342127</v>
      </c>
      <c r="BK68" s="63">
        <v>7922.6497600342127</v>
      </c>
      <c r="BL68" s="63">
        <v>7922.64976003421</v>
      </c>
      <c r="BM68" s="129">
        <v>4764.1122669681345</v>
      </c>
      <c r="BN68" s="139">
        <f t="shared" si="47"/>
        <v>1403599</v>
      </c>
      <c r="BO68" s="65">
        <f t="shared" si="48"/>
        <v>0</v>
      </c>
      <c r="BP68" s="65">
        <f t="shared" si="49"/>
        <v>330791</v>
      </c>
      <c r="BQ68" s="65">
        <f t="shared" si="50"/>
        <v>6986</v>
      </c>
      <c r="BR68" s="65">
        <f t="shared" si="51"/>
        <v>29917</v>
      </c>
      <c r="BS68" s="140">
        <f t="shared" si="36"/>
        <v>1771293</v>
      </c>
    </row>
    <row r="69" spans="1:71" x14ac:dyDescent="0.2">
      <c r="A69" s="66" t="s">
        <v>65</v>
      </c>
      <c r="B69" s="48">
        <v>116074322</v>
      </c>
      <c r="C69" s="68">
        <v>136829.35542723429</v>
      </c>
      <c r="D69" s="68">
        <v>19725.020280421064</v>
      </c>
      <c r="E69" s="68">
        <v>44211.037679766654</v>
      </c>
      <c r="F69" s="47">
        <f t="shared" si="14"/>
        <v>1.109319885317143E-2</v>
      </c>
      <c r="G69" s="47">
        <f t="shared" si="37"/>
        <v>1.0601334784850118E-2</v>
      </c>
      <c r="H69" s="47">
        <f t="shared" si="15"/>
        <v>9.5990856295384997E-3</v>
      </c>
      <c r="I69" s="69">
        <v>10674</v>
      </c>
      <c r="J69" s="69">
        <v>5632</v>
      </c>
      <c r="K69" s="47">
        <f t="shared" si="16"/>
        <v>1.1693190146345631E-2</v>
      </c>
      <c r="L69" s="47">
        <f t="shared" si="17"/>
        <v>1.150963870933462E-2</v>
      </c>
      <c r="M69" s="69">
        <v>1572076</v>
      </c>
      <c r="N69" s="69">
        <v>2628888</v>
      </c>
      <c r="O69" s="69">
        <v>1343944</v>
      </c>
      <c r="P69" s="69">
        <v>119039812</v>
      </c>
      <c r="Q69" s="69">
        <v>76489710</v>
      </c>
      <c r="R69" s="69">
        <v>-4584649</v>
      </c>
      <c r="S69" s="69">
        <v>0</v>
      </c>
      <c r="T69" s="16">
        <f t="shared" si="54"/>
        <v>5544908</v>
      </c>
      <c r="U69" s="47">
        <f t="shared" si="18"/>
        <v>1.0596704530182868E-2</v>
      </c>
      <c r="V69" s="47">
        <f t="shared" si="55"/>
        <v>1.2597125071273047E-2</v>
      </c>
      <c r="W69" s="17">
        <f t="shared" si="19"/>
        <v>-2.0004205410901789E-3</v>
      </c>
      <c r="X69" s="17">
        <f t="shared" si="20"/>
        <v>0</v>
      </c>
      <c r="Y69" s="21">
        <f t="shared" si="38"/>
        <v>614490.83467521658</v>
      </c>
      <c r="Z69" s="22">
        <f t="shared" si="39"/>
        <v>0</v>
      </c>
      <c r="AA69" s="23">
        <f t="shared" si="21"/>
        <v>614490.83467521658</v>
      </c>
      <c r="AB69" s="23">
        <f t="shared" si="22"/>
        <v>2772454</v>
      </c>
      <c r="AC69" s="22">
        <f t="shared" si="40"/>
        <v>307245.41733760829</v>
      </c>
      <c r="AD69" s="22">
        <f t="shared" si="41"/>
        <v>3079699.4173376085</v>
      </c>
      <c r="AE69" s="17">
        <f t="shared" si="56"/>
        <v>1.8355143701101126E-4</v>
      </c>
      <c r="AF69" s="22">
        <f t="shared" si="42"/>
        <v>175462.11373813782</v>
      </c>
      <c r="AG69" s="22">
        <f t="shared" si="23"/>
        <v>3255161.5310757463</v>
      </c>
      <c r="AH69" s="22">
        <f t="shared" si="57"/>
        <v>0</v>
      </c>
      <c r="AI69" s="24">
        <f t="shared" si="58"/>
        <v>3255161.5310757463</v>
      </c>
      <c r="AJ69" s="15">
        <f t="shared" si="59"/>
        <v>-2965490</v>
      </c>
      <c r="AK69" s="15">
        <f t="shared" si="24"/>
        <v>0</v>
      </c>
      <c r="AL69" s="55">
        <f t="shared" si="60"/>
        <v>382448.55</v>
      </c>
      <c r="AM69" s="55">
        <f t="shared" si="61"/>
        <v>286836.41249999998</v>
      </c>
      <c r="AN69" s="21">
        <f t="shared" si="70"/>
        <v>286836.41249999998</v>
      </c>
      <c r="AO69" s="21">
        <f t="shared" si="44"/>
        <v>2968325.1185757462</v>
      </c>
      <c r="AP69" s="51">
        <f t="shared" si="63"/>
        <v>1</v>
      </c>
      <c r="AQ69" s="21">
        <f t="shared" si="64"/>
        <v>0</v>
      </c>
      <c r="AR69" s="21">
        <f t="shared" si="45"/>
        <v>0</v>
      </c>
      <c r="AS69" s="24">
        <f t="shared" si="65"/>
        <v>286836.41249999998</v>
      </c>
      <c r="AT69" s="21">
        <f t="shared" si="46"/>
        <v>264781</v>
      </c>
      <c r="AU69" s="28">
        <f t="shared" si="66"/>
        <v>3.4616551690416922E-3</v>
      </c>
      <c r="AW69" s="128">
        <v>12116.368540088657</v>
      </c>
      <c r="AX69" s="63">
        <v>0</v>
      </c>
      <c r="AY69" s="63">
        <v>1779.2692134814572</v>
      </c>
      <c r="AZ69" s="63">
        <v>160.81</v>
      </c>
      <c r="BA69" s="63">
        <v>129.82999999999998</v>
      </c>
      <c r="BB69" s="129">
        <f t="shared" si="25"/>
        <v>14186.277753570113</v>
      </c>
      <c r="BC69" s="133">
        <f t="shared" si="26"/>
        <v>41.942689786812039</v>
      </c>
      <c r="BD69" s="62">
        <f t="shared" si="27"/>
        <v>0</v>
      </c>
      <c r="BE69" s="62">
        <f t="shared" si="28"/>
        <v>6.1592164699648322</v>
      </c>
      <c r="BF69" s="62">
        <f t="shared" si="29"/>
        <v>0.55666876773359453</v>
      </c>
      <c r="BG69" s="62">
        <f t="shared" si="30"/>
        <v>0.44942669059668283</v>
      </c>
      <c r="BH69" s="134">
        <f t="shared" si="31"/>
        <v>49.10800171510715</v>
      </c>
      <c r="BI69" s="128">
        <v>5649.6332206220723</v>
      </c>
      <c r="BJ69" s="63">
        <v>7922.6497600342127</v>
      </c>
      <c r="BK69" s="63">
        <v>7922.6497600342127</v>
      </c>
      <c r="BL69" s="63">
        <v>7922.64976003421</v>
      </c>
      <c r="BM69" s="129">
        <v>4764.1122669681345</v>
      </c>
      <c r="BN69" s="139">
        <f t="shared" si="47"/>
        <v>236961</v>
      </c>
      <c r="BO69" s="65">
        <f t="shared" si="48"/>
        <v>0</v>
      </c>
      <c r="BP69" s="65">
        <f t="shared" si="49"/>
        <v>48797</v>
      </c>
      <c r="BQ69" s="65">
        <f t="shared" si="50"/>
        <v>4410</v>
      </c>
      <c r="BR69" s="65">
        <f t="shared" si="51"/>
        <v>2141</v>
      </c>
      <c r="BS69" s="140">
        <f t="shared" si="36"/>
        <v>292309</v>
      </c>
    </row>
    <row r="70" spans="1:71" x14ac:dyDescent="0.2">
      <c r="A70" s="66" t="s">
        <v>66</v>
      </c>
      <c r="B70" s="48">
        <v>23341785</v>
      </c>
      <c r="C70" s="68">
        <v>13247.604438656352</v>
      </c>
      <c r="D70" s="68">
        <v>2055.8052028505376</v>
      </c>
      <c r="E70" s="68">
        <v>7021.8310553603933</v>
      </c>
      <c r="F70" s="47">
        <f t="shared" si="14"/>
        <v>1.0740261832507402E-3</v>
      </c>
      <c r="G70" s="47">
        <f t="shared" si="37"/>
        <v>1.1049052877014341E-3</v>
      </c>
      <c r="H70" s="47">
        <f t="shared" si="15"/>
        <v>1.5245775967706909E-3</v>
      </c>
      <c r="I70" s="69">
        <v>1185</v>
      </c>
      <c r="J70" s="69">
        <v>672</v>
      </c>
      <c r="K70" s="47">
        <f t="shared" si="16"/>
        <v>1.2981478661625982E-3</v>
      </c>
      <c r="L70" s="47">
        <f t="shared" si="17"/>
        <v>1.3733091641819717E-3</v>
      </c>
      <c r="M70" s="69">
        <v>0</v>
      </c>
      <c r="N70" s="69">
        <v>1035773</v>
      </c>
      <c r="O70" s="69">
        <v>0</v>
      </c>
      <c r="P70" s="69">
        <v>23574800</v>
      </c>
      <c r="Q70" s="69">
        <v>9299685</v>
      </c>
      <c r="R70" s="69">
        <v>0</v>
      </c>
      <c r="S70" s="69">
        <v>2058720</v>
      </c>
      <c r="T70" s="16">
        <f t="shared" si="54"/>
        <v>1035773</v>
      </c>
      <c r="U70" s="47">
        <f t="shared" si="18"/>
        <v>1.1943838127434013E-3</v>
      </c>
      <c r="V70" s="47">
        <f t="shared" si="55"/>
        <v>1.5315693453203298E-3</v>
      </c>
      <c r="W70" s="17">
        <f t="shared" si="19"/>
        <v>-3.3718553257692857E-4</v>
      </c>
      <c r="X70" s="17">
        <f t="shared" si="20"/>
        <v>0</v>
      </c>
      <c r="Y70" s="21">
        <f t="shared" si="38"/>
        <v>74710.326367645946</v>
      </c>
      <c r="Z70" s="22">
        <f t="shared" si="39"/>
        <v>0</v>
      </c>
      <c r="AA70" s="23">
        <f t="shared" si="21"/>
        <v>74710.326367645946</v>
      </c>
      <c r="AB70" s="23">
        <f t="shared" si="22"/>
        <v>517886.5</v>
      </c>
      <c r="AC70" s="22">
        <f t="shared" si="40"/>
        <v>37355.163183822973</v>
      </c>
      <c r="AD70" s="22">
        <f t="shared" si="41"/>
        <v>555241.663183823</v>
      </c>
      <c r="AE70" s="17">
        <f t="shared" si="56"/>
        <v>0</v>
      </c>
      <c r="AF70" s="22">
        <f t="shared" si="42"/>
        <v>0</v>
      </c>
      <c r="AG70" s="22">
        <f t="shared" si="23"/>
        <v>555241.663183823</v>
      </c>
      <c r="AH70" s="22">
        <f t="shared" si="57"/>
        <v>2058720</v>
      </c>
      <c r="AI70" s="24">
        <f t="shared" si="58"/>
        <v>0</v>
      </c>
      <c r="AJ70" s="15">
        <f t="shared" si="59"/>
        <v>-233015</v>
      </c>
      <c r="AK70" s="15">
        <f t="shared" si="24"/>
        <v>0</v>
      </c>
      <c r="AL70" s="55">
        <f t="shared" si="60"/>
        <v>46498.425000000003</v>
      </c>
      <c r="AM70" s="55">
        <f t="shared" si="61"/>
        <v>34873.818749999999</v>
      </c>
      <c r="AN70" s="21">
        <f t="shared" si="70"/>
        <v>34873.818749999999</v>
      </c>
      <c r="AO70" s="21">
        <f t="shared" si="44"/>
        <v>0</v>
      </c>
      <c r="AP70" s="51">
        <f t="shared" si="63"/>
        <v>0</v>
      </c>
      <c r="AQ70" s="21">
        <f t="shared" si="64"/>
        <v>0</v>
      </c>
      <c r="AR70" s="21">
        <f t="shared" si="45"/>
        <v>0</v>
      </c>
      <c r="AS70" s="24">
        <f t="shared" si="65"/>
        <v>34873.818749999999</v>
      </c>
      <c r="AT70" s="21">
        <f t="shared" si="46"/>
        <v>32192</v>
      </c>
      <c r="AU70" s="28">
        <f t="shared" si="66"/>
        <v>3.4616226248523471E-3</v>
      </c>
      <c r="AW70" s="128">
        <v>1483.2900000000002</v>
      </c>
      <c r="AX70" s="63">
        <v>0.28999999999999998</v>
      </c>
      <c r="AY70" s="63">
        <v>116.07</v>
      </c>
      <c r="AZ70" s="63">
        <v>65.23</v>
      </c>
      <c r="BA70" s="63">
        <v>86.149999999999991</v>
      </c>
      <c r="BB70" s="129">
        <f t="shared" si="25"/>
        <v>1751.0300000000002</v>
      </c>
      <c r="BC70" s="133">
        <f t="shared" si="26"/>
        <v>5.1345902232172387</v>
      </c>
      <c r="BD70" s="62">
        <f t="shared" si="27"/>
        <v>1.0038705612071806E-3</v>
      </c>
      <c r="BE70" s="62">
        <f t="shared" si="28"/>
        <v>0.40179053806661191</v>
      </c>
      <c r="BF70" s="62">
        <f t="shared" si="29"/>
        <v>0.2258016438191186</v>
      </c>
      <c r="BG70" s="62">
        <f t="shared" si="30"/>
        <v>0.29821878913102967</v>
      </c>
      <c r="BH70" s="134">
        <f t="shared" si="31"/>
        <v>6.0614050647952054</v>
      </c>
      <c r="BI70" s="128">
        <v>5649.6332206220723</v>
      </c>
      <c r="BJ70" s="63">
        <v>7922.6497600342127</v>
      </c>
      <c r="BK70" s="63">
        <v>7922.6497600342127</v>
      </c>
      <c r="BL70" s="63">
        <v>7922.64976003421</v>
      </c>
      <c r="BM70" s="129">
        <v>4764.1122669681345</v>
      </c>
      <c r="BN70" s="139">
        <f t="shared" si="47"/>
        <v>29009</v>
      </c>
      <c r="BO70" s="65">
        <f t="shared" si="48"/>
        <v>8</v>
      </c>
      <c r="BP70" s="65">
        <f t="shared" si="49"/>
        <v>3183</v>
      </c>
      <c r="BQ70" s="65">
        <f t="shared" si="50"/>
        <v>1789</v>
      </c>
      <c r="BR70" s="65">
        <f t="shared" si="51"/>
        <v>1421</v>
      </c>
      <c r="BS70" s="140">
        <f t="shared" si="36"/>
        <v>35410</v>
      </c>
    </row>
    <row r="71" spans="1:71" x14ac:dyDescent="0.2">
      <c r="A71" s="66" t="s">
        <v>67</v>
      </c>
      <c r="B71" s="48">
        <v>63958180</v>
      </c>
      <c r="C71" s="68">
        <v>156122.84853881327</v>
      </c>
      <c r="D71" s="68">
        <v>18967.799994753226</v>
      </c>
      <c r="E71" s="68">
        <v>44171.916905526836</v>
      </c>
      <c r="F71" s="47">
        <f t="shared" si="14"/>
        <v>1.2657384805745459E-2</v>
      </c>
      <c r="G71" s="47">
        <f t="shared" si="37"/>
        <v>1.0194362034499504E-2</v>
      </c>
      <c r="H71" s="47">
        <f t="shared" si="15"/>
        <v>9.5905917401948038E-3</v>
      </c>
      <c r="I71" s="69">
        <v>6254</v>
      </c>
      <c r="J71" s="69">
        <v>3272</v>
      </c>
      <c r="K71" s="47">
        <f t="shared" si="16"/>
        <v>6.8511533797307083E-3</v>
      </c>
      <c r="L71" s="47">
        <f t="shared" si="17"/>
        <v>6.6867077160765046E-3</v>
      </c>
      <c r="M71" s="69">
        <v>468090</v>
      </c>
      <c r="N71" s="69">
        <v>900285</v>
      </c>
      <c r="O71" s="69">
        <v>306238</v>
      </c>
      <c r="P71" s="69">
        <v>65988570</v>
      </c>
      <c r="Q71" s="69">
        <v>37360963</v>
      </c>
      <c r="R71" s="69">
        <v>0</v>
      </c>
      <c r="S71" s="69">
        <v>0</v>
      </c>
      <c r="T71" s="16">
        <f t="shared" si="54"/>
        <v>1674613</v>
      </c>
      <c r="U71" s="47">
        <f t="shared" si="18"/>
        <v>1.1274930846546306E-2</v>
      </c>
      <c r="V71" s="47">
        <f t="shared" si="55"/>
        <v>6.1529939608112602E-3</v>
      </c>
      <c r="W71" s="17">
        <f t="shared" si="19"/>
        <v>5.1219368857350457E-3</v>
      </c>
      <c r="X71" s="17">
        <f t="shared" si="20"/>
        <v>5.1219368857350457E-3</v>
      </c>
      <c r="Y71" s="21">
        <f t="shared" si="38"/>
        <v>300144.54673889972</v>
      </c>
      <c r="Z71" s="22">
        <f t="shared" si="39"/>
        <v>1332966.0306940682</v>
      </c>
      <c r="AA71" s="23">
        <f t="shared" si="21"/>
        <v>1633110.577432968</v>
      </c>
      <c r="AB71" s="23">
        <f t="shared" si="22"/>
        <v>837306.5</v>
      </c>
      <c r="AC71" s="22">
        <f t="shared" si="40"/>
        <v>816555.28871648398</v>
      </c>
      <c r="AD71" s="22">
        <f t="shared" si="41"/>
        <v>1653861.7887164839</v>
      </c>
      <c r="AE71" s="17">
        <f t="shared" si="56"/>
        <v>1.6444566365420368E-4</v>
      </c>
      <c r="AF71" s="22">
        <f t="shared" si="42"/>
        <v>157198.35382223941</v>
      </c>
      <c r="AG71" s="22">
        <f t="shared" si="23"/>
        <v>1811060.1425387233</v>
      </c>
      <c r="AH71" s="22">
        <f t="shared" si="57"/>
        <v>0</v>
      </c>
      <c r="AI71" s="24">
        <f t="shared" si="58"/>
        <v>1811060.1425387233</v>
      </c>
      <c r="AJ71" s="15">
        <f t="shared" si="59"/>
        <v>-2030390</v>
      </c>
      <c r="AK71" s="15">
        <f t="shared" si="24"/>
        <v>0</v>
      </c>
      <c r="AL71" s="55">
        <f t="shared" si="60"/>
        <v>186804.815</v>
      </c>
      <c r="AM71" s="55">
        <f t="shared" si="61"/>
        <v>140103.61124999999</v>
      </c>
      <c r="AN71" s="21">
        <f>MIN(AL71,AM71)</f>
        <v>140103.61124999999</v>
      </c>
      <c r="AO71" s="21">
        <f t="shared" si="44"/>
        <v>1670956.5312887232</v>
      </c>
      <c r="AP71" s="51">
        <f t="shared" si="63"/>
        <v>0</v>
      </c>
      <c r="AQ71" s="21">
        <f t="shared" si="64"/>
        <v>1670956.5312887232</v>
      </c>
      <c r="AR71" s="21">
        <f t="shared" si="45"/>
        <v>707619.30351816572</v>
      </c>
      <c r="AS71" s="24">
        <f t="shared" si="65"/>
        <v>847722.91476816568</v>
      </c>
      <c r="AT71" s="21">
        <f t="shared" si="46"/>
        <v>782541</v>
      </c>
      <c r="AU71" s="28">
        <f t="shared" si="66"/>
        <v>2.0945418350164047E-2</v>
      </c>
      <c r="AW71" s="128">
        <v>6502.1998153686054</v>
      </c>
      <c r="AX71" s="63">
        <v>329.47</v>
      </c>
      <c r="AY71" s="63">
        <v>403.2</v>
      </c>
      <c r="AZ71" s="63">
        <v>0</v>
      </c>
      <c r="BA71" s="63">
        <v>0</v>
      </c>
      <c r="BB71" s="129">
        <f t="shared" si="25"/>
        <v>7234.8698153686055</v>
      </c>
      <c r="BC71" s="133">
        <f t="shared" si="26"/>
        <v>136.19129532925487</v>
      </c>
      <c r="BD71" s="62">
        <f t="shared" si="27"/>
        <v>6.9008869838285491</v>
      </c>
      <c r="BE71" s="62">
        <f t="shared" si="28"/>
        <v>8.4451926787861442</v>
      </c>
      <c r="BF71" s="62">
        <f t="shared" si="29"/>
        <v>0</v>
      </c>
      <c r="BG71" s="62">
        <f t="shared" si="30"/>
        <v>0</v>
      </c>
      <c r="BH71" s="134">
        <f t="shared" si="31"/>
        <v>151.53737499186957</v>
      </c>
      <c r="BI71" s="128">
        <v>5649.6332206220723</v>
      </c>
      <c r="BJ71" s="63">
        <v>7922.6497600342127</v>
      </c>
      <c r="BK71" s="63">
        <v>7922.6497600342127</v>
      </c>
      <c r="BL71" s="63">
        <v>7922.64976003421</v>
      </c>
      <c r="BM71" s="129">
        <v>4764.1122669681345</v>
      </c>
      <c r="BN71" s="139">
        <f t="shared" si="47"/>
        <v>769431</v>
      </c>
      <c r="BO71" s="65">
        <f t="shared" si="48"/>
        <v>54673</v>
      </c>
      <c r="BP71" s="65">
        <f t="shared" si="49"/>
        <v>66908</v>
      </c>
      <c r="BQ71" s="65">
        <f t="shared" si="50"/>
        <v>0</v>
      </c>
      <c r="BR71" s="65">
        <f t="shared" si="51"/>
        <v>0</v>
      </c>
      <c r="BS71" s="140">
        <f t="shared" si="36"/>
        <v>891012</v>
      </c>
    </row>
    <row r="72" spans="1:71" x14ac:dyDescent="0.2">
      <c r="A72" s="66" t="s">
        <v>68</v>
      </c>
      <c r="B72" s="48">
        <v>144104485</v>
      </c>
      <c r="C72" s="68">
        <v>144941.08733653292</v>
      </c>
      <c r="D72" s="68">
        <v>18009.408253722006</v>
      </c>
      <c r="E72" s="68">
        <v>42544.629041602209</v>
      </c>
      <c r="F72" s="47">
        <f t="shared" si="14"/>
        <v>1.1750843222192225E-2</v>
      </c>
      <c r="G72" s="47">
        <f t="shared" si="37"/>
        <v>9.6792684347331032E-3</v>
      </c>
      <c r="H72" s="47">
        <f t="shared" si="15"/>
        <v>9.2372755465586157E-3</v>
      </c>
      <c r="I72" s="69">
        <v>8701</v>
      </c>
      <c r="J72" s="69">
        <v>4201</v>
      </c>
      <c r="K72" s="47">
        <f t="shared" si="16"/>
        <v>9.5318013362706896E-3</v>
      </c>
      <c r="L72" s="47">
        <f t="shared" si="17"/>
        <v>8.5852258909649738E-3</v>
      </c>
      <c r="M72" s="69">
        <v>0</v>
      </c>
      <c r="N72" s="69">
        <v>0</v>
      </c>
      <c r="O72" s="69">
        <v>0</v>
      </c>
      <c r="P72" s="69">
        <v>138789322</v>
      </c>
      <c r="Q72" s="69">
        <v>91664746</v>
      </c>
      <c r="R72" s="69">
        <v>0</v>
      </c>
      <c r="S72" s="69">
        <v>24021509</v>
      </c>
      <c r="T72" s="16">
        <f t="shared" si="54"/>
        <v>0</v>
      </c>
      <c r="U72" s="47">
        <f t="shared" si="18"/>
        <v>1.0604557606419042E-2</v>
      </c>
      <c r="V72" s="47">
        <f t="shared" si="55"/>
        <v>1.5096308640580225E-2</v>
      </c>
      <c r="W72" s="17">
        <f t="shared" si="19"/>
        <v>-4.491751034161183E-3</v>
      </c>
      <c r="X72" s="17">
        <f t="shared" si="20"/>
        <v>0</v>
      </c>
      <c r="Y72" s="21">
        <f t="shared" si="38"/>
        <v>736401.61898681172</v>
      </c>
      <c r="Z72" s="22">
        <f t="shared" si="39"/>
        <v>0</v>
      </c>
      <c r="AA72" s="23">
        <f t="shared" si="21"/>
        <v>736401.61898681172</v>
      </c>
      <c r="AB72" s="23">
        <f t="shared" si="22"/>
        <v>0</v>
      </c>
      <c r="AC72" s="22">
        <f t="shared" si="40"/>
        <v>368200.80949340586</v>
      </c>
      <c r="AD72" s="22">
        <f t="shared" si="41"/>
        <v>368200.80949340586</v>
      </c>
      <c r="AE72" s="17">
        <f t="shared" si="56"/>
        <v>9.4657544530571576E-4</v>
      </c>
      <c r="AF72" s="22">
        <f t="shared" si="42"/>
        <v>904858.77501463692</v>
      </c>
      <c r="AG72" s="22">
        <f t="shared" si="23"/>
        <v>1273059.5845080428</v>
      </c>
      <c r="AH72" s="22">
        <f t="shared" si="57"/>
        <v>24021509</v>
      </c>
      <c r="AI72" s="24">
        <f t="shared" si="58"/>
        <v>0</v>
      </c>
      <c r="AJ72" s="15">
        <f t="shared" si="59"/>
        <v>5315163</v>
      </c>
      <c r="AK72" s="15">
        <f t="shared" si="24"/>
        <v>5315163</v>
      </c>
      <c r="AL72" s="55">
        <f t="shared" si="60"/>
        <v>916647.46</v>
      </c>
      <c r="AM72" s="55">
        <f t="shared" si="61"/>
        <v>687485.59499999997</v>
      </c>
      <c r="AN72" s="21">
        <f t="shared" si="70"/>
        <v>687485.59499999997</v>
      </c>
      <c r="AO72" s="21">
        <f t="shared" si="44"/>
        <v>0</v>
      </c>
      <c r="AP72" s="51">
        <f t="shared" si="63"/>
        <v>0</v>
      </c>
      <c r="AQ72" s="21">
        <f t="shared" si="64"/>
        <v>0</v>
      </c>
      <c r="AR72" s="21">
        <f t="shared" si="45"/>
        <v>0</v>
      </c>
      <c r="AS72" s="24">
        <f t="shared" si="65"/>
        <v>687485.59499999997</v>
      </c>
      <c r="AT72" s="21">
        <f t="shared" si="46"/>
        <v>634624</v>
      </c>
      <c r="AU72" s="28">
        <f t="shared" si="66"/>
        <v>6.9233159714422818E-3</v>
      </c>
      <c r="AW72" s="128">
        <v>11734.77</v>
      </c>
      <c r="AX72" s="63">
        <v>7.26</v>
      </c>
      <c r="AY72" s="63">
        <v>582.55999999999995</v>
      </c>
      <c r="AZ72" s="63">
        <v>455.39</v>
      </c>
      <c r="BA72" s="63">
        <v>2503.33</v>
      </c>
      <c r="BB72" s="129">
        <f t="shared" si="25"/>
        <v>15283.31</v>
      </c>
      <c r="BC72" s="133">
        <f t="shared" si="26"/>
        <v>81.243520562201752</v>
      </c>
      <c r="BD72" s="62">
        <f t="shared" si="27"/>
        <v>5.0263273952670967E-2</v>
      </c>
      <c r="BE72" s="62">
        <f t="shared" si="28"/>
        <v>4.0332469523234149</v>
      </c>
      <c r="BF72" s="62">
        <f t="shared" si="29"/>
        <v>3.1528088602351008</v>
      </c>
      <c r="BG72" s="62">
        <f t="shared" si="30"/>
        <v>17.331344570790606</v>
      </c>
      <c r="BH72" s="134">
        <f t="shared" si="31"/>
        <v>105.81118421950353</v>
      </c>
      <c r="BI72" s="128">
        <v>5649.6332206220723</v>
      </c>
      <c r="BJ72" s="63">
        <v>7922.6497600342127</v>
      </c>
      <c r="BK72" s="63">
        <v>7922.6497600342127</v>
      </c>
      <c r="BL72" s="63">
        <v>7922.64976003421</v>
      </c>
      <c r="BM72" s="129">
        <v>4764.1122669681345</v>
      </c>
      <c r="BN72" s="139">
        <f t="shared" si="47"/>
        <v>458996</v>
      </c>
      <c r="BO72" s="65">
        <f t="shared" si="48"/>
        <v>398</v>
      </c>
      <c r="BP72" s="65">
        <f t="shared" si="49"/>
        <v>31954</v>
      </c>
      <c r="BQ72" s="65">
        <f t="shared" si="50"/>
        <v>24979</v>
      </c>
      <c r="BR72" s="65">
        <f t="shared" si="51"/>
        <v>82568</v>
      </c>
      <c r="BS72" s="140">
        <f t="shared" si="36"/>
        <v>598895</v>
      </c>
    </row>
    <row r="73" spans="1:71" x14ac:dyDescent="0.2">
      <c r="A73" s="66" t="s">
        <v>69</v>
      </c>
      <c r="B73" s="48">
        <v>215788497</v>
      </c>
      <c r="C73" s="68">
        <v>193007.85655347837</v>
      </c>
      <c r="D73" s="68">
        <v>36243.861186469701</v>
      </c>
      <c r="E73" s="68">
        <v>78466.138632626229</v>
      </c>
      <c r="F73" s="47">
        <f t="shared" si="14"/>
        <v>1.5647771827082407E-2</v>
      </c>
      <c r="G73" s="47">
        <f t="shared" si="37"/>
        <v>1.9479488531364806E-2</v>
      </c>
      <c r="H73" s="47">
        <f t="shared" si="15"/>
        <v>1.7036541625860196E-2</v>
      </c>
      <c r="I73" s="69">
        <v>15675</v>
      </c>
      <c r="J73" s="69">
        <v>7787</v>
      </c>
      <c r="K73" s="47">
        <f t="shared" si="16"/>
        <v>1.7171702786581203E-2</v>
      </c>
      <c r="L73" s="47">
        <f t="shared" si="17"/>
        <v>1.5913628662924128E-2</v>
      </c>
      <c r="M73" s="69">
        <v>7301193</v>
      </c>
      <c r="N73" s="69">
        <v>0</v>
      </c>
      <c r="O73" s="69">
        <v>14723977</v>
      </c>
      <c r="P73" s="69">
        <v>225284429</v>
      </c>
      <c r="Q73" s="69">
        <v>157411563</v>
      </c>
      <c r="R73" s="69">
        <v>-105693818</v>
      </c>
      <c r="S73" s="69">
        <v>0</v>
      </c>
      <c r="T73" s="16">
        <f t="shared" si="54"/>
        <v>22025170</v>
      </c>
      <c r="U73" s="47">
        <f t="shared" si="18"/>
        <v>1.6952893452847454E-2</v>
      </c>
      <c r="V73" s="47">
        <f t="shared" si="55"/>
        <v>2.5924181785701328E-2</v>
      </c>
      <c r="W73" s="17">
        <f t="shared" si="19"/>
        <v>-8.9712883328538738E-3</v>
      </c>
      <c r="X73" s="17">
        <f t="shared" si="20"/>
        <v>0</v>
      </c>
      <c r="Y73" s="21">
        <f t="shared" si="38"/>
        <v>1264587.9130068666</v>
      </c>
      <c r="Z73" s="22">
        <f t="shared" si="39"/>
        <v>0</v>
      </c>
      <c r="AA73" s="23">
        <f t="shared" si="21"/>
        <v>1264587.9130068666</v>
      </c>
      <c r="AB73" s="23">
        <f t="shared" si="22"/>
        <v>11012585</v>
      </c>
      <c r="AC73" s="22">
        <f t="shared" si="40"/>
        <v>632293.95650343329</v>
      </c>
      <c r="AD73" s="22">
        <f t="shared" si="41"/>
        <v>11644878.956503434</v>
      </c>
      <c r="AE73" s="17">
        <f t="shared" si="56"/>
        <v>1.2580741236570755E-3</v>
      </c>
      <c r="AF73" s="22">
        <f t="shared" si="42"/>
        <v>1202629.3477772302</v>
      </c>
      <c r="AG73" s="22">
        <f t="shared" si="23"/>
        <v>12847508.304280665</v>
      </c>
      <c r="AH73" s="22">
        <f t="shared" si="57"/>
        <v>0</v>
      </c>
      <c r="AI73" s="24">
        <f t="shared" si="58"/>
        <v>12847508.304280665</v>
      </c>
      <c r="AJ73" s="15">
        <f t="shared" si="59"/>
        <v>-9495932</v>
      </c>
      <c r="AK73" s="15">
        <f t="shared" si="24"/>
        <v>0</v>
      </c>
      <c r="AL73" s="55">
        <f t="shared" si="60"/>
        <v>787057.81500000006</v>
      </c>
      <c r="AM73" s="55">
        <f t="shared" si="61"/>
        <v>590293.36124999996</v>
      </c>
      <c r="AN73" s="21">
        <f>MIN(AL73,AM73)</f>
        <v>590293.36124999996</v>
      </c>
      <c r="AO73" s="21">
        <f t="shared" si="44"/>
        <v>12257214.943030665</v>
      </c>
      <c r="AP73" s="51">
        <f t="shared" si="63"/>
        <v>1</v>
      </c>
      <c r="AQ73" s="21">
        <f t="shared" si="64"/>
        <v>0</v>
      </c>
      <c r="AR73" s="21">
        <f t="shared" si="45"/>
        <v>0</v>
      </c>
      <c r="AS73" s="24">
        <f t="shared" si="65"/>
        <v>590293.36124999996</v>
      </c>
      <c r="AT73" s="21">
        <f t="shared" si="46"/>
        <v>544905</v>
      </c>
      <c r="AU73" s="28">
        <f t="shared" si="66"/>
        <v>3.4616580231783861E-3</v>
      </c>
      <c r="AW73" s="128">
        <v>20892.38</v>
      </c>
      <c r="AX73" s="63">
        <v>0</v>
      </c>
      <c r="AY73" s="63">
        <v>1452.0638679452718</v>
      </c>
      <c r="AZ73" s="63">
        <v>2357.1799999999998</v>
      </c>
      <c r="BA73" s="63">
        <v>3474.3622475790071</v>
      </c>
      <c r="BB73" s="129">
        <f t="shared" si="25"/>
        <v>28175.98611552428</v>
      </c>
      <c r="BC73" s="133">
        <f t="shared" si="26"/>
        <v>72.322274850291649</v>
      </c>
      <c r="BD73" s="62">
        <f t="shared" si="27"/>
        <v>0</v>
      </c>
      <c r="BE73" s="62">
        <f t="shared" si="28"/>
        <v>5.0265485386401902</v>
      </c>
      <c r="BF73" s="62">
        <f t="shared" si="29"/>
        <v>8.1597510590756279</v>
      </c>
      <c r="BG73" s="62">
        <f t="shared" si="30"/>
        <v>12.02705394975996</v>
      </c>
      <c r="BH73" s="134">
        <f t="shared" si="31"/>
        <v>97.535628397767425</v>
      </c>
      <c r="BI73" s="128">
        <v>5799.0123978198626</v>
      </c>
      <c r="BJ73" s="63">
        <v>8144.4540183492963</v>
      </c>
      <c r="BK73" s="63">
        <v>8144.4540183492963</v>
      </c>
      <c r="BL73" s="63">
        <v>7922.64976003421</v>
      </c>
      <c r="BM73" s="129">
        <v>4764.1122669681345</v>
      </c>
      <c r="BN73" s="139">
        <f t="shared" si="47"/>
        <v>419398</v>
      </c>
      <c r="BO73" s="65">
        <f t="shared" si="48"/>
        <v>0</v>
      </c>
      <c r="BP73" s="65">
        <f t="shared" si="49"/>
        <v>40938</v>
      </c>
      <c r="BQ73" s="65">
        <f t="shared" si="50"/>
        <v>64647</v>
      </c>
      <c r="BR73" s="65">
        <f t="shared" si="51"/>
        <v>57298</v>
      </c>
      <c r="BS73" s="140">
        <f t="shared" si="36"/>
        <v>582281</v>
      </c>
    </row>
    <row r="74" spans="1:71" x14ac:dyDescent="0.2">
      <c r="A74" s="66" t="s">
        <v>70</v>
      </c>
      <c r="B74" s="48">
        <v>132559126</v>
      </c>
      <c r="C74" s="68">
        <v>175428.58967015066</v>
      </c>
      <c r="D74" s="68">
        <v>29322.84014830349</v>
      </c>
      <c r="E74" s="68">
        <v>48456.200282765189</v>
      </c>
      <c r="F74" s="47">
        <f t="shared" si="14"/>
        <v>1.4222563744936382E-2</v>
      </c>
      <c r="G74" s="47">
        <f t="shared" si="37"/>
        <v>1.5759742744770124E-2</v>
      </c>
      <c r="H74" s="47">
        <f t="shared" si="15"/>
        <v>1.0520793905934526E-2</v>
      </c>
      <c r="I74" s="69">
        <v>16193</v>
      </c>
      <c r="J74" s="69">
        <v>9013</v>
      </c>
      <c r="K74" s="47">
        <f t="shared" si="16"/>
        <v>1.7739163204026121E-2</v>
      </c>
      <c r="L74" s="47">
        <f t="shared" si="17"/>
        <v>1.8419100441625164E-2</v>
      </c>
      <c r="M74" s="69">
        <v>4069451</v>
      </c>
      <c r="N74" s="69">
        <v>0</v>
      </c>
      <c r="O74" s="69">
        <v>3854469</v>
      </c>
      <c r="P74" s="69">
        <v>141209714</v>
      </c>
      <c r="Q74" s="69">
        <v>84988278</v>
      </c>
      <c r="R74" s="69">
        <v>0</v>
      </c>
      <c r="S74" s="69">
        <v>0</v>
      </c>
      <c r="T74" s="16">
        <f t="shared" si="54"/>
        <v>7923920</v>
      </c>
      <c r="U74" s="47">
        <f t="shared" si="18"/>
        <v>1.3681416035144355E-2</v>
      </c>
      <c r="V74" s="47">
        <f t="shared" si="55"/>
        <v>1.3996758094103423E-2</v>
      </c>
      <c r="W74" s="17">
        <f t="shared" si="19"/>
        <v>-3.1534205895906824E-4</v>
      </c>
      <c r="X74" s="17">
        <f t="shared" si="20"/>
        <v>0</v>
      </c>
      <c r="Y74" s="21">
        <f t="shared" si="38"/>
        <v>682765.2750393399</v>
      </c>
      <c r="Z74" s="22">
        <f t="shared" si="39"/>
        <v>0</v>
      </c>
      <c r="AA74" s="23">
        <f t="shared" si="21"/>
        <v>682765.2750393399</v>
      </c>
      <c r="AB74" s="23">
        <f t="shared" si="22"/>
        <v>3961960</v>
      </c>
      <c r="AC74" s="22">
        <f t="shared" si="40"/>
        <v>341382.63751966995</v>
      </c>
      <c r="AD74" s="22">
        <f t="shared" si="41"/>
        <v>4303342.6375196697</v>
      </c>
      <c r="AE74" s="17">
        <f t="shared" si="56"/>
        <v>0</v>
      </c>
      <c r="AF74" s="22">
        <f t="shared" si="42"/>
        <v>0</v>
      </c>
      <c r="AG74" s="22">
        <f t="shared" si="23"/>
        <v>4303342.6375196697</v>
      </c>
      <c r="AH74" s="22">
        <f t="shared" si="57"/>
        <v>0</v>
      </c>
      <c r="AI74" s="24">
        <f t="shared" si="58"/>
        <v>4303342.6375196697</v>
      </c>
      <c r="AJ74" s="15">
        <f t="shared" si="59"/>
        <v>-8650588</v>
      </c>
      <c r="AK74" s="15">
        <f t="shared" si="24"/>
        <v>0</v>
      </c>
      <c r="AL74" s="55">
        <f t="shared" si="60"/>
        <v>424941.39</v>
      </c>
      <c r="AM74" s="55">
        <f t="shared" si="61"/>
        <v>318706.04249999998</v>
      </c>
      <c r="AN74" s="21">
        <f t="shared" ref="AN74:AN76" si="71">MIN(AL74,AM74)</f>
        <v>318706.04249999998</v>
      </c>
      <c r="AO74" s="21">
        <f t="shared" si="44"/>
        <v>3984636.5950196697</v>
      </c>
      <c r="AP74" s="51">
        <f t="shared" si="63"/>
        <v>0</v>
      </c>
      <c r="AQ74" s="21">
        <f t="shared" si="64"/>
        <v>3984636.5950196697</v>
      </c>
      <c r="AR74" s="21">
        <f t="shared" si="45"/>
        <v>1687420.1808027863</v>
      </c>
      <c r="AS74" s="24">
        <f t="shared" si="65"/>
        <v>2006126.2233027862</v>
      </c>
      <c r="AT74" s="21">
        <f t="shared" si="46"/>
        <v>1851873</v>
      </c>
      <c r="AU74" s="28">
        <f t="shared" si="66"/>
        <v>2.1789746110634223E-2</v>
      </c>
      <c r="AW74" s="128">
        <v>15565.802521012021</v>
      </c>
      <c r="AX74" s="63">
        <v>201.27</v>
      </c>
      <c r="AY74" s="63">
        <v>291.63</v>
      </c>
      <c r="AZ74" s="63">
        <v>79.75</v>
      </c>
      <c r="BA74" s="63">
        <v>186.27999999999997</v>
      </c>
      <c r="BB74" s="129">
        <f t="shared" si="25"/>
        <v>16324.732521012022</v>
      </c>
      <c r="BC74" s="133">
        <f t="shared" si="26"/>
        <v>339.17488494112206</v>
      </c>
      <c r="BD74" s="62">
        <f t="shared" si="27"/>
        <v>4.3856221996873499</v>
      </c>
      <c r="BE74" s="62">
        <f t="shared" si="28"/>
        <v>6.3545436582442587</v>
      </c>
      <c r="BF74" s="62">
        <f t="shared" si="29"/>
        <v>1.7377322523230792</v>
      </c>
      <c r="BG74" s="62">
        <f t="shared" si="30"/>
        <v>4.0589939054889426</v>
      </c>
      <c r="BH74" s="134">
        <f t="shared" si="31"/>
        <v>355.71177695686572</v>
      </c>
      <c r="BI74" s="128">
        <v>5649.6332206220723</v>
      </c>
      <c r="BJ74" s="63">
        <v>7922.6497600342127</v>
      </c>
      <c r="BK74" s="63">
        <v>7922.6497600342127</v>
      </c>
      <c r="BL74" s="63">
        <v>7922.64976003421</v>
      </c>
      <c r="BM74" s="129">
        <v>4764.1122669681345</v>
      </c>
      <c r="BN74" s="139">
        <f t="shared" si="47"/>
        <v>1916214</v>
      </c>
      <c r="BO74" s="65">
        <f t="shared" si="48"/>
        <v>34746</v>
      </c>
      <c r="BP74" s="65">
        <f t="shared" si="49"/>
        <v>50345</v>
      </c>
      <c r="BQ74" s="65">
        <f t="shared" si="50"/>
        <v>13767</v>
      </c>
      <c r="BR74" s="65">
        <f t="shared" si="51"/>
        <v>19338</v>
      </c>
      <c r="BS74" s="140">
        <f t="shared" si="36"/>
        <v>2034410</v>
      </c>
    </row>
    <row r="75" spans="1:71" x14ac:dyDescent="0.2">
      <c r="A75" s="66" t="s">
        <v>71</v>
      </c>
      <c r="B75" s="48">
        <v>290387929</v>
      </c>
      <c r="C75" s="68">
        <v>407662.75043217436</v>
      </c>
      <c r="D75" s="68">
        <v>71449.97003845741</v>
      </c>
      <c r="E75" s="68">
        <v>202359.55704096242</v>
      </c>
      <c r="F75" s="47">
        <f t="shared" si="14"/>
        <v>3.3050539056144669E-2</v>
      </c>
      <c r="G75" s="47">
        <f t="shared" si="37"/>
        <v>3.8401230618609429E-2</v>
      </c>
      <c r="H75" s="47">
        <f t="shared" si="15"/>
        <v>4.3936238956016539E-2</v>
      </c>
      <c r="I75" s="69">
        <v>38999</v>
      </c>
      <c r="J75" s="69">
        <v>19228</v>
      </c>
      <c r="K75" s="47">
        <f t="shared" si="16"/>
        <v>4.2722758339641495E-2</v>
      </c>
      <c r="L75" s="47">
        <f t="shared" si="17"/>
        <v>3.9294625906087725E-2</v>
      </c>
      <c r="M75" s="69">
        <v>10837130</v>
      </c>
      <c r="N75" s="69">
        <v>0</v>
      </c>
      <c r="O75" s="69">
        <v>19584366</v>
      </c>
      <c r="P75" s="69">
        <v>311812929</v>
      </c>
      <c r="Q75" s="69">
        <v>185330331</v>
      </c>
      <c r="R75" s="69">
        <v>0</v>
      </c>
      <c r="S75" s="69">
        <v>0</v>
      </c>
      <c r="T75" s="16">
        <f t="shared" ref="T75:T82" si="72">SUM(M75:O75)</f>
        <v>30421496</v>
      </c>
      <c r="U75" s="47">
        <f t="shared" si="18"/>
        <v>3.7109636921728827E-2</v>
      </c>
      <c r="V75" s="47">
        <f t="shared" ref="V75:V82" si="73">Q75/$Q$83</f>
        <v>3.052213636458332E-2</v>
      </c>
      <c r="W75" s="17">
        <f t="shared" si="19"/>
        <v>6.5875005571455064E-3</v>
      </c>
      <c r="X75" s="17">
        <f t="shared" si="20"/>
        <v>6.5875005571455064E-3</v>
      </c>
      <c r="Y75" s="21">
        <f t="shared" si="38"/>
        <v>1488877.2592656473</v>
      </c>
      <c r="Z75" s="22">
        <f t="shared" si="39"/>
        <v>1714373.8132167677</v>
      </c>
      <c r="AA75" s="23">
        <f t="shared" si="21"/>
        <v>3203251.072482415</v>
      </c>
      <c r="AB75" s="23">
        <f t="shared" si="22"/>
        <v>15210748</v>
      </c>
      <c r="AC75" s="22">
        <f t="shared" si="40"/>
        <v>1601625.5362412075</v>
      </c>
      <c r="AD75" s="22">
        <f t="shared" si="41"/>
        <v>16812373.536241207</v>
      </c>
      <c r="AE75" s="17">
        <f t="shared" ref="AE75:AE82" si="74">IF(K75&gt;L75, K75-L75,0)</f>
        <v>3.4281324335537697E-3</v>
      </c>
      <c r="AF75" s="22">
        <f t="shared" si="42"/>
        <v>3277050.6881377683</v>
      </c>
      <c r="AG75" s="22">
        <f t="shared" si="23"/>
        <v>20089424.224378977</v>
      </c>
      <c r="AH75" s="22">
        <f t="shared" ref="AH75:AH82" si="75">S75</f>
        <v>0</v>
      </c>
      <c r="AI75" s="24">
        <f t="shared" ref="AI75:AI82" si="76">IF(AD75+AF75-S75&gt;0,AD75+AF75-S75,0)</f>
        <v>20089424.224378977</v>
      </c>
      <c r="AJ75" s="15">
        <f t="shared" ref="AJ75:AJ82" si="77">+B75-P75</f>
        <v>-21425000</v>
      </c>
      <c r="AK75" s="15">
        <f t="shared" si="24"/>
        <v>0</v>
      </c>
      <c r="AL75" s="55">
        <f t="shared" ref="AL75:AL82" si="78">IF(AK75&gt;0,Q75*0.01,Q75*0.005)</f>
        <v>926651.65500000003</v>
      </c>
      <c r="AM75" s="55">
        <f t="shared" ref="AM75:AM82" si="79">IF(AK75&gt;0,(Q75*0.5*$A$6),(Q75*0.25*$A$6))</f>
        <v>694988.74124999996</v>
      </c>
      <c r="AN75" s="21">
        <f t="shared" si="71"/>
        <v>694988.74124999996</v>
      </c>
      <c r="AO75" s="21">
        <f t="shared" si="44"/>
        <v>19394435.483128976</v>
      </c>
      <c r="AP75" s="51">
        <f t="shared" ref="AP75:AP82" si="80">IF(R75&lt;0,1,0)</f>
        <v>0</v>
      </c>
      <c r="AQ75" s="21">
        <f t="shared" ref="AQ75:AQ82" si="81">IF((AI75-AN75)&lt;0,0,IF(AI75-AN75&lt;-R75,0,AI75-AN75))</f>
        <v>19394435.483128976</v>
      </c>
      <c r="AR75" s="21">
        <f t="shared" si="45"/>
        <v>8213186.0833717808</v>
      </c>
      <c r="AS75" s="24">
        <f t="shared" ref="AS75:AS82" si="82">+AN75+AR75</f>
        <v>8908174.8246217817</v>
      </c>
      <c r="AT75" s="21">
        <f t="shared" si="46"/>
        <v>8223215</v>
      </c>
      <c r="AU75" s="28">
        <f t="shared" ref="AU75:AU83" si="83">AT75/Q75</f>
        <v>4.4370583895412131E-2</v>
      </c>
      <c r="AW75" s="128">
        <v>30591.657009016133</v>
      </c>
      <c r="AX75" s="63">
        <v>0</v>
      </c>
      <c r="AY75" s="63">
        <v>4014.81</v>
      </c>
      <c r="AZ75" s="63">
        <v>199.43</v>
      </c>
      <c r="BA75" s="63">
        <v>156.33999999999997</v>
      </c>
      <c r="BB75" s="129">
        <f t="shared" si="25"/>
        <v>34962.237009016128</v>
      </c>
      <c r="BC75" s="133">
        <f t="shared" si="26"/>
        <v>1357.3696838182229</v>
      </c>
      <c r="BD75" s="62">
        <f t="shared" si="27"/>
        <v>0</v>
      </c>
      <c r="BE75" s="62">
        <f t="shared" si="28"/>
        <v>178.13946392913957</v>
      </c>
      <c r="BF75" s="62">
        <f t="shared" si="29"/>
        <v>8.8488255462620415</v>
      </c>
      <c r="BG75" s="62">
        <f t="shared" si="30"/>
        <v>6.9368970862087318</v>
      </c>
      <c r="BH75" s="134">
        <f t="shared" si="31"/>
        <v>1551.2948703798334</v>
      </c>
      <c r="BI75" s="128">
        <v>5649.6332206220723</v>
      </c>
      <c r="BJ75" s="63">
        <v>7922.6497600342127</v>
      </c>
      <c r="BK75" s="63">
        <v>7922.6497600342127</v>
      </c>
      <c r="BL75" s="63">
        <v>7922.64976003421</v>
      </c>
      <c r="BM75" s="129">
        <v>4764.1122669681345</v>
      </c>
      <c r="BN75" s="139">
        <f t="shared" si="47"/>
        <v>7668641</v>
      </c>
      <c r="BO75" s="65">
        <f t="shared" si="48"/>
        <v>0</v>
      </c>
      <c r="BP75" s="65">
        <f t="shared" si="49"/>
        <v>1411337</v>
      </c>
      <c r="BQ75" s="65">
        <f t="shared" si="50"/>
        <v>70106</v>
      </c>
      <c r="BR75" s="65">
        <f t="shared" si="51"/>
        <v>33048</v>
      </c>
      <c r="BS75" s="140">
        <f t="shared" si="36"/>
        <v>9183132</v>
      </c>
    </row>
    <row r="76" spans="1:71" x14ac:dyDescent="0.2">
      <c r="A76" s="66" t="s">
        <v>72</v>
      </c>
      <c r="B76" s="48">
        <v>224340539</v>
      </c>
      <c r="C76" s="68">
        <v>253037.58865068128</v>
      </c>
      <c r="D76" s="68">
        <v>33342.369805394781</v>
      </c>
      <c r="E76" s="68">
        <v>77105.914668021127</v>
      </c>
      <c r="F76" s="47">
        <f t="shared" ref="F76:F82" si="84">C76/$C$83</f>
        <v>2.0514576564834869E-2</v>
      </c>
      <c r="G76" s="47">
        <f t="shared" si="37"/>
        <v>1.7920063949344769E-2</v>
      </c>
      <c r="H76" s="47">
        <f t="shared" ref="H76:H82" si="85">E76/$E$83</f>
        <v>1.6741210256210615E-2</v>
      </c>
      <c r="I76" s="69">
        <v>21700</v>
      </c>
      <c r="J76" s="69">
        <v>11121</v>
      </c>
      <c r="K76" s="47">
        <f t="shared" ref="K76:K82" si="86">I76/$I$83</f>
        <v>2.377199046053028E-2</v>
      </c>
      <c r="L76" s="47">
        <f t="shared" ref="L76:L82" si="87">J76/$J$83</f>
        <v>2.2727040498315039E-2</v>
      </c>
      <c r="M76" s="69">
        <v>0</v>
      </c>
      <c r="N76" s="69">
        <v>0</v>
      </c>
      <c r="O76" s="69">
        <v>0</v>
      </c>
      <c r="P76" s="69">
        <v>226740983</v>
      </c>
      <c r="Q76" s="69">
        <v>135017814</v>
      </c>
      <c r="R76" s="69">
        <v>0</v>
      </c>
      <c r="S76" s="69">
        <v>13680660</v>
      </c>
      <c r="T76" s="16">
        <f t="shared" si="72"/>
        <v>0</v>
      </c>
      <c r="U76" s="47">
        <f t="shared" ref="U76:U82" si="88">(F76*50%)+(G76*25%)+(H76*25%)</f>
        <v>1.8922606833806283E-2</v>
      </c>
      <c r="V76" s="47">
        <f t="shared" si="73"/>
        <v>2.2236145094652351E-2</v>
      </c>
      <c r="W76" s="17">
        <f t="shared" ref="W76:W82" si="89">U76-V76</f>
        <v>-3.3135382608460683E-3</v>
      </c>
      <c r="X76" s="17">
        <f t="shared" ref="X76:X82" si="90">IF(W76&gt;0,W76,0)</f>
        <v>0</v>
      </c>
      <c r="Y76" s="21">
        <f t="shared" si="38"/>
        <v>1084684.5833365447</v>
      </c>
      <c r="Z76" s="22">
        <f t="shared" si="39"/>
        <v>0</v>
      </c>
      <c r="AA76" s="23">
        <f t="shared" ref="AA76:AA82" si="91">Y76+Z76</f>
        <v>1084684.5833365447</v>
      </c>
      <c r="AB76" s="23">
        <f t="shared" ref="AB76:AB82" si="92">T76*50%</f>
        <v>0</v>
      </c>
      <c r="AC76" s="22">
        <f t="shared" si="40"/>
        <v>542342.29166827234</v>
      </c>
      <c r="AD76" s="22">
        <f t="shared" si="41"/>
        <v>542342.29166827234</v>
      </c>
      <c r="AE76" s="17">
        <f t="shared" si="74"/>
        <v>1.0449499622152414E-3</v>
      </c>
      <c r="AF76" s="22">
        <f t="shared" si="42"/>
        <v>998897.81364051299</v>
      </c>
      <c r="AG76" s="22">
        <f t="shared" ref="AG76:AG82" si="93">AD76+AF76</f>
        <v>1541240.1053087853</v>
      </c>
      <c r="AH76" s="22">
        <f t="shared" si="75"/>
        <v>13680660</v>
      </c>
      <c r="AI76" s="24">
        <f t="shared" si="76"/>
        <v>0</v>
      </c>
      <c r="AJ76" s="15">
        <f t="shared" si="77"/>
        <v>-2400444</v>
      </c>
      <c r="AK76" s="15">
        <f t="shared" ref="AK76:AK82" si="94">IF(AJ76&gt;0,AJ76,0)</f>
        <v>0</v>
      </c>
      <c r="AL76" s="55">
        <f t="shared" si="78"/>
        <v>675089.07000000007</v>
      </c>
      <c r="AM76" s="55">
        <f t="shared" si="79"/>
        <v>506316.80249999999</v>
      </c>
      <c r="AN76" s="21">
        <f t="shared" si="71"/>
        <v>506316.80249999999</v>
      </c>
      <c r="AO76" s="21">
        <f t="shared" si="44"/>
        <v>0</v>
      </c>
      <c r="AP76" s="51">
        <f t="shared" si="80"/>
        <v>0</v>
      </c>
      <c r="AQ76" s="21">
        <f t="shared" si="81"/>
        <v>0</v>
      </c>
      <c r="AR76" s="21">
        <f t="shared" si="45"/>
        <v>0</v>
      </c>
      <c r="AS76" s="24">
        <f t="shared" si="82"/>
        <v>506316.80249999999</v>
      </c>
      <c r="AT76" s="21">
        <f t="shared" si="46"/>
        <v>467386</v>
      </c>
      <c r="AU76" s="28">
        <f t="shared" si="83"/>
        <v>3.4616617330213923E-3</v>
      </c>
      <c r="AW76" s="128">
        <v>23862.119815368547</v>
      </c>
      <c r="AX76" s="63">
        <v>0.62000000000000011</v>
      </c>
      <c r="AY76" s="63">
        <v>1743.41</v>
      </c>
      <c r="AZ76" s="63">
        <v>59.44</v>
      </c>
      <c r="BA76" s="63">
        <v>141.67000000000002</v>
      </c>
      <c r="BB76" s="129">
        <f t="shared" ref="BB76:BB82" si="95">SUM(AW76:BA76)</f>
        <v>25807.259815368543</v>
      </c>
      <c r="BC76" s="133">
        <f t="shared" ref="BC76:BC82" si="96">$AU76*AW76</f>
        <v>82.602587033632787</v>
      </c>
      <c r="BD76" s="62">
        <f t="shared" ref="BD76:BD82" si="97">$AU76*AX76</f>
        <v>2.1462302744732634E-3</v>
      </c>
      <c r="BE76" s="62">
        <f t="shared" ref="BE76:BE82" si="98">$AU76*AY76</f>
        <v>6.0350956819668262</v>
      </c>
      <c r="BF76" s="62">
        <f t="shared" ref="BF76:BF82" si="99">$AU76*AZ76</f>
        <v>0.20576117341079156</v>
      </c>
      <c r="BG76" s="62">
        <f t="shared" ref="BG76:BG82" si="100">$AU76*BA76</f>
        <v>0.4904136177171407</v>
      </c>
      <c r="BH76" s="134">
        <f t="shared" ref="BH76:BH82" si="101">SUM(BC76:BG76)</f>
        <v>89.336003737002017</v>
      </c>
      <c r="BI76" s="128">
        <v>5649.6332206220723</v>
      </c>
      <c r="BJ76" s="63">
        <v>7922.6497600342127</v>
      </c>
      <c r="BK76" s="63">
        <v>7922.6497600342127</v>
      </c>
      <c r="BL76" s="63">
        <v>7922.64976003421</v>
      </c>
      <c r="BM76" s="129">
        <v>4764.1122669681345</v>
      </c>
      <c r="BN76" s="139">
        <f t="shared" si="47"/>
        <v>466674</v>
      </c>
      <c r="BO76" s="65">
        <f t="shared" si="48"/>
        <v>17</v>
      </c>
      <c r="BP76" s="65">
        <f t="shared" si="49"/>
        <v>47814</v>
      </c>
      <c r="BQ76" s="65">
        <f t="shared" si="50"/>
        <v>1630</v>
      </c>
      <c r="BR76" s="65">
        <f t="shared" si="51"/>
        <v>2336</v>
      </c>
      <c r="BS76" s="140">
        <f t="shared" ref="BS76:BS82" si="102">SUM(BN76:BR76)</f>
        <v>518471</v>
      </c>
    </row>
    <row r="77" spans="1:71" x14ac:dyDescent="0.2">
      <c r="A77" s="66" t="s">
        <v>73</v>
      </c>
      <c r="B77" s="48">
        <v>93936257</v>
      </c>
      <c r="C77" s="68">
        <v>179072.25035449539</v>
      </c>
      <c r="D77" s="68">
        <v>29891.160411323675</v>
      </c>
      <c r="E77" s="68">
        <v>70457.620363094786</v>
      </c>
      <c r="F77" s="47">
        <f t="shared" si="84"/>
        <v>1.4517967113597386E-2</v>
      </c>
      <c r="G77" s="47">
        <f t="shared" ref="G77:G82" si="103">D77/$D$83</f>
        <v>1.606519000351243E-2</v>
      </c>
      <c r="H77" s="47">
        <f t="shared" si="85"/>
        <v>1.52977348330457E-2</v>
      </c>
      <c r="I77" s="69">
        <v>13697</v>
      </c>
      <c r="J77" s="69">
        <v>8997</v>
      </c>
      <c r="K77" s="47">
        <f t="shared" si="86"/>
        <v>1.5004836559349458E-2</v>
      </c>
      <c r="L77" s="47">
        <f t="shared" si="87"/>
        <v>1.8386402604382738E-2</v>
      </c>
      <c r="M77" s="69">
        <v>6205697</v>
      </c>
      <c r="N77" s="69">
        <v>0</v>
      </c>
      <c r="O77" s="69">
        <v>7973376</v>
      </c>
      <c r="P77" s="69">
        <v>107950262</v>
      </c>
      <c r="Q77" s="69">
        <v>64967234</v>
      </c>
      <c r="R77" s="69">
        <v>0</v>
      </c>
      <c r="S77" s="69">
        <v>0</v>
      </c>
      <c r="T77" s="16">
        <f t="shared" si="72"/>
        <v>14179073</v>
      </c>
      <c r="U77" s="47">
        <f t="shared" si="88"/>
        <v>1.5099714765938226E-2</v>
      </c>
      <c r="V77" s="47">
        <f t="shared" si="73"/>
        <v>1.0699483266869004E-2</v>
      </c>
      <c r="W77" s="17">
        <f t="shared" si="89"/>
        <v>4.4002314990692227E-3</v>
      </c>
      <c r="X77" s="17">
        <f t="shared" si="90"/>
        <v>4.4002314990692227E-3</v>
      </c>
      <c r="Y77" s="21">
        <f t="shared" ref="Y77:Y82" si="104">(Q77/$Q$83)*(49.9%*$A$4)</f>
        <v>521923.40443178709</v>
      </c>
      <c r="Z77" s="22">
        <f t="shared" ref="Z77:Z82" si="105">(X77/X$83)*(50.1%*$A$4)</f>
        <v>1145144.7462745486</v>
      </c>
      <c r="AA77" s="23">
        <f t="shared" si="91"/>
        <v>1667068.1507063357</v>
      </c>
      <c r="AB77" s="23">
        <f t="shared" si="92"/>
        <v>7089536.5</v>
      </c>
      <c r="AC77" s="22">
        <f t="shared" ref="AC77:AC82" si="106">AA77*50%</f>
        <v>833534.07535316783</v>
      </c>
      <c r="AD77" s="22">
        <f t="shared" ref="AD77:AD82" si="107">AB77+AC77</f>
        <v>7923070.575353168</v>
      </c>
      <c r="AE77" s="17">
        <f t="shared" si="74"/>
        <v>0</v>
      </c>
      <c r="AF77" s="22">
        <f t="shared" ref="AF77:AF82" si="108">AE77/AE$83*(10%*$AD$83)</f>
        <v>0</v>
      </c>
      <c r="AG77" s="22">
        <f t="shared" si="93"/>
        <v>7923070.575353168</v>
      </c>
      <c r="AH77" s="22">
        <f t="shared" si="75"/>
        <v>0</v>
      </c>
      <c r="AI77" s="24">
        <f t="shared" si="76"/>
        <v>7923070.575353168</v>
      </c>
      <c r="AJ77" s="15">
        <f t="shared" si="77"/>
        <v>-14014005</v>
      </c>
      <c r="AK77" s="15">
        <f t="shared" si="94"/>
        <v>0</v>
      </c>
      <c r="AL77" s="55">
        <f t="shared" si="78"/>
        <v>324836.17</v>
      </c>
      <c r="AM77" s="55">
        <f t="shared" si="79"/>
        <v>243627.1275</v>
      </c>
      <c r="AN77" s="21">
        <f>MIN(AL77,AM77)</f>
        <v>243627.1275</v>
      </c>
      <c r="AO77" s="21">
        <f t="shared" ref="AO77:AO82" si="109">IF((AI77-AN77)&lt;0,0,(AI77-AN77))</f>
        <v>7679443.4478531675</v>
      </c>
      <c r="AP77" s="51">
        <f t="shared" si="80"/>
        <v>0</v>
      </c>
      <c r="AQ77" s="21">
        <f t="shared" si="81"/>
        <v>7679443.4478531675</v>
      </c>
      <c r="AR77" s="21">
        <f t="shared" ref="AR77:AR82" si="110">(AQ77/$AQ$83)*($A$4-$AN$83)</f>
        <v>3252102.8059215513</v>
      </c>
      <c r="AS77" s="24">
        <f t="shared" si="82"/>
        <v>3495729.9334215512</v>
      </c>
      <c r="AT77" s="21">
        <f t="shared" ref="AT77:AT82" si="111">ROUND(AS77*(1+-7.68911178546353%),0)</f>
        <v>3226939</v>
      </c>
      <c r="AU77" s="28">
        <f t="shared" si="83"/>
        <v>4.9670253777465728E-2</v>
      </c>
      <c r="AW77" s="128">
        <v>11355.860772803659</v>
      </c>
      <c r="AX77" s="63">
        <v>189.5</v>
      </c>
      <c r="AY77" s="63">
        <v>718.03</v>
      </c>
      <c r="AZ77" s="63">
        <v>477.51</v>
      </c>
      <c r="BA77" s="63">
        <v>166.44000000000005</v>
      </c>
      <c r="BB77" s="129">
        <f t="shared" si="95"/>
        <v>12907.34077280366</v>
      </c>
      <c r="BC77" s="133">
        <f t="shared" si="96"/>
        <v>564.04848644672586</v>
      </c>
      <c r="BD77" s="62">
        <f t="shared" si="97"/>
        <v>9.412513090829755</v>
      </c>
      <c r="BE77" s="62">
        <f t="shared" si="98"/>
        <v>35.664732319833718</v>
      </c>
      <c r="BF77" s="62">
        <f t="shared" si="99"/>
        <v>23.718042881277661</v>
      </c>
      <c r="BG77" s="62">
        <f t="shared" si="100"/>
        <v>8.2671170387213984</v>
      </c>
      <c r="BH77" s="134">
        <f t="shared" si="101"/>
        <v>641.11089177738847</v>
      </c>
      <c r="BI77" s="128">
        <v>5649.6332206220723</v>
      </c>
      <c r="BJ77" s="63">
        <v>7922.6497600342127</v>
      </c>
      <c r="BK77" s="63">
        <v>7922.6497600342127</v>
      </c>
      <c r="BL77" s="63">
        <v>7922.64976003421</v>
      </c>
      <c r="BM77" s="129">
        <v>4764.1122669681345</v>
      </c>
      <c r="BN77" s="139">
        <f t="shared" ref="BN77:BN82" si="112">ROUND(BC77*BI77,0)</f>
        <v>3186667</v>
      </c>
      <c r="BO77" s="65">
        <f t="shared" ref="BO77:BO82" si="113">ROUND(BD77*BJ77,0)</f>
        <v>74572</v>
      </c>
      <c r="BP77" s="65">
        <f t="shared" ref="BP77:BP82" si="114">ROUND(BE77*BK77,0)</f>
        <v>282559</v>
      </c>
      <c r="BQ77" s="65">
        <f t="shared" ref="BQ77:BQ82" si="115">ROUND(BF77*BL77,0)</f>
        <v>187910</v>
      </c>
      <c r="BR77" s="65">
        <f t="shared" ref="BR77:BR82" si="116">ROUND(BG77*BM77,0)</f>
        <v>39385</v>
      </c>
      <c r="BS77" s="140">
        <f t="shared" si="102"/>
        <v>3771093</v>
      </c>
    </row>
    <row r="78" spans="1:71" x14ac:dyDescent="0.2">
      <c r="A78" s="66" t="s">
        <v>74</v>
      </c>
      <c r="B78" s="48">
        <v>61465253</v>
      </c>
      <c r="C78" s="68">
        <v>56955.221694900109</v>
      </c>
      <c r="D78" s="68">
        <v>10197.880588943752</v>
      </c>
      <c r="E78" s="68">
        <v>23649.399696738703</v>
      </c>
      <c r="F78" s="47">
        <f t="shared" si="84"/>
        <v>4.617544225178999E-3</v>
      </c>
      <c r="G78" s="47">
        <f t="shared" si="103"/>
        <v>5.4809143251744932E-3</v>
      </c>
      <c r="H78" s="47">
        <f t="shared" si="85"/>
        <v>5.1347497070866038E-3</v>
      </c>
      <c r="I78" s="69">
        <v>6605</v>
      </c>
      <c r="J78" s="69">
        <v>3400</v>
      </c>
      <c r="K78" s="47">
        <f t="shared" si="86"/>
        <v>7.2356680641383637E-3</v>
      </c>
      <c r="L78" s="47">
        <f t="shared" si="87"/>
        <v>6.9482904140159276E-3</v>
      </c>
      <c r="M78" s="69">
        <v>533979</v>
      </c>
      <c r="N78" s="69">
        <v>1966245</v>
      </c>
      <c r="O78" s="69">
        <v>418677</v>
      </c>
      <c r="P78" s="69">
        <v>64246621</v>
      </c>
      <c r="Q78" s="69">
        <v>33594587</v>
      </c>
      <c r="R78" s="69">
        <v>0</v>
      </c>
      <c r="S78" s="69">
        <v>0</v>
      </c>
      <c r="T78" s="16">
        <f t="shared" si="72"/>
        <v>2918901</v>
      </c>
      <c r="U78" s="47">
        <f t="shared" si="88"/>
        <v>4.9626881206547742E-3</v>
      </c>
      <c r="V78" s="47">
        <f t="shared" si="73"/>
        <v>5.5327077871881536E-3</v>
      </c>
      <c r="W78" s="17">
        <f t="shared" si="89"/>
        <v>-5.7001966653337944E-4</v>
      </c>
      <c r="X78" s="17">
        <f t="shared" si="90"/>
        <v>0</v>
      </c>
      <c r="Y78" s="21">
        <f t="shared" si="104"/>
        <v>269886.8358397382</v>
      </c>
      <c r="Z78" s="22">
        <f t="shared" si="105"/>
        <v>0</v>
      </c>
      <c r="AA78" s="23">
        <f t="shared" si="91"/>
        <v>269886.8358397382</v>
      </c>
      <c r="AB78" s="23">
        <f t="shared" si="92"/>
        <v>1459450.5</v>
      </c>
      <c r="AC78" s="22">
        <f t="shared" si="106"/>
        <v>134943.4179198691</v>
      </c>
      <c r="AD78" s="22">
        <f t="shared" si="107"/>
        <v>1594393.9179198691</v>
      </c>
      <c r="AE78" s="17">
        <f t="shared" si="74"/>
        <v>2.8737765012243604E-4</v>
      </c>
      <c r="AF78" s="22">
        <f t="shared" si="108"/>
        <v>274712.58603416278</v>
      </c>
      <c r="AG78" s="22">
        <f t="shared" si="93"/>
        <v>1869106.503954032</v>
      </c>
      <c r="AH78" s="22">
        <f t="shared" si="75"/>
        <v>0</v>
      </c>
      <c r="AI78" s="24">
        <f t="shared" si="76"/>
        <v>1869106.503954032</v>
      </c>
      <c r="AJ78" s="15">
        <f t="shared" si="77"/>
        <v>-2781368</v>
      </c>
      <c r="AK78" s="15">
        <f t="shared" si="94"/>
        <v>0</v>
      </c>
      <c r="AL78" s="55">
        <f t="shared" si="78"/>
        <v>167972.935</v>
      </c>
      <c r="AM78" s="55">
        <f t="shared" si="79"/>
        <v>125979.70125</v>
      </c>
      <c r="AN78" s="21">
        <f t="shared" ref="AN78:AN82" si="117">MIN(AL78,AM78)</f>
        <v>125979.70125</v>
      </c>
      <c r="AO78" s="21">
        <f t="shared" si="109"/>
        <v>1743126.802704032</v>
      </c>
      <c r="AP78" s="51">
        <f t="shared" si="80"/>
        <v>0</v>
      </c>
      <c r="AQ78" s="21">
        <f t="shared" si="81"/>
        <v>1743126.802704032</v>
      </c>
      <c r="AR78" s="21">
        <f t="shared" si="110"/>
        <v>738182.08372061106</v>
      </c>
      <c r="AS78" s="24">
        <f t="shared" si="82"/>
        <v>864161.7849706111</v>
      </c>
      <c r="AT78" s="21">
        <f t="shared" si="111"/>
        <v>797715</v>
      </c>
      <c r="AU78" s="28">
        <f t="shared" si="83"/>
        <v>2.3745343260210341E-2</v>
      </c>
      <c r="AW78" s="128">
        <v>4177.9311433976645</v>
      </c>
      <c r="AX78" s="63">
        <v>155.36000000000001</v>
      </c>
      <c r="AY78" s="63">
        <v>1090.463248052549</v>
      </c>
      <c r="AZ78" s="63">
        <v>3.4000000000000004</v>
      </c>
      <c r="BA78" s="63">
        <v>411.72</v>
      </c>
      <c r="BB78" s="129">
        <f t="shared" si="95"/>
        <v>5838.8743914502129</v>
      </c>
      <c r="BC78" s="133">
        <f t="shared" si="96"/>
        <v>99.206409117500613</v>
      </c>
      <c r="BD78" s="62">
        <f t="shared" si="97"/>
        <v>3.6890765289062788</v>
      </c>
      <c r="BE78" s="62">
        <f t="shared" si="98"/>
        <v>25.893424137651674</v>
      </c>
      <c r="BF78" s="62">
        <f t="shared" si="99"/>
        <v>8.0734167084715175E-2</v>
      </c>
      <c r="BG78" s="62">
        <f t="shared" si="100"/>
        <v>9.7764327270938018</v>
      </c>
      <c r="BH78" s="134">
        <f t="shared" si="101"/>
        <v>138.64607667823711</v>
      </c>
      <c r="BI78" s="128">
        <v>5649.6332206220723</v>
      </c>
      <c r="BJ78" s="63">
        <v>7922.6497600342127</v>
      </c>
      <c r="BK78" s="63">
        <v>7922.6497600342127</v>
      </c>
      <c r="BL78" s="63">
        <v>7922.64976003421</v>
      </c>
      <c r="BM78" s="129">
        <v>4764.1122669681345</v>
      </c>
      <c r="BN78" s="139">
        <f t="shared" si="112"/>
        <v>560480</v>
      </c>
      <c r="BO78" s="65">
        <f t="shared" si="113"/>
        <v>29227</v>
      </c>
      <c r="BP78" s="65">
        <f t="shared" si="114"/>
        <v>205145</v>
      </c>
      <c r="BQ78" s="65">
        <f t="shared" si="115"/>
        <v>640</v>
      </c>
      <c r="BR78" s="65">
        <f t="shared" si="116"/>
        <v>46576</v>
      </c>
      <c r="BS78" s="140">
        <f t="shared" si="102"/>
        <v>842068</v>
      </c>
    </row>
    <row r="79" spans="1:71" x14ac:dyDescent="0.2">
      <c r="A79" s="66" t="s">
        <v>75</v>
      </c>
      <c r="B79" s="48">
        <v>37071022</v>
      </c>
      <c r="C79" s="68">
        <v>9815.4070031921128</v>
      </c>
      <c r="D79" s="68">
        <v>1576.3008509519896</v>
      </c>
      <c r="E79" s="68">
        <v>4569.5490601490728</v>
      </c>
      <c r="F79" s="47">
        <f t="shared" si="84"/>
        <v>7.9576682482529199E-4</v>
      </c>
      <c r="G79" s="47">
        <f t="shared" si="103"/>
        <v>8.4719269258107179E-4</v>
      </c>
      <c r="H79" s="47">
        <f t="shared" si="85"/>
        <v>9.9213895485702227E-4</v>
      </c>
      <c r="I79" s="69">
        <v>2627</v>
      </c>
      <c r="J79" s="69">
        <v>1396</v>
      </c>
      <c r="K79" s="47">
        <f t="shared" si="86"/>
        <v>2.8778349741849329E-3</v>
      </c>
      <c r="L79" s="47">
        <f t="shared" si="87"/>
        <v>2.8528862994018338E-3</v>
      </c>
      <c r="M79" s="69">
        <v>0</v>
      </c>
      <c r="N79" s="69">
        <v>156744</v>
      </c>
      <c r="O79" s="69">
        <v>0</v>
      </c>
      <c r="P79" s="69">
        <v>35853204</v>
      </c>
      <c r="Q79" s="69">
        <v>18193296</v>
      </c>
      <c r="R79" s="69">
        <v>0</v>
      </c>
      <c r="S79" s="69">
        <v>3977701</v>
      </c>
      <c r="T79" s="16">
        <f t="shared" si="72"/>
        <v>156744</v>
      </c>
      <c r="U79" s="47">
        <f t="shared" si="88"/>
        <v>8.5771632427216957E-4</v>
      </c>
      <c r="V79" s="47">
        <f t="shared" si="73"/>
        <v>2.9962621791962819E-3</v>
      </c>
      <c r="W79" s="17">
        <f t="shared" si="89"/>
        <v>-2.1385458549241123E-3</v>
      </c>
      <c r="X79" s="17">
        <f t="shared" si="90"/>
        <v>0</v>
      </c>
      <c r="Y79" s="21">
        <f t="shared" si="104"/>
        <v>146158.40018916636</v>
      </c>
      <c r="Z79" s="22">
        <f t="shared" si="105"/>
        <v>0</v>
      </c>
      <c r="AA79" s="23">
        <f t="shared" si="91"/>
        <v>146158.40018916636</v>
      </c>
      <c r="AB79" s="23">
        <f t="shared" si="92"/>
        <v>78372</v>
      </c>
      <c r="AC79" s="22">
        <f t="shared" si="106"/>
        <v>73079.200094583182</v>
      </c>
      <c r="AD79" s="22">
        <f t="shared" si="107"/>
        <v>151451.20009458318</v>
      </c>
      <c r="AE79" s="17">
        <f t="shared" si="74"/>
        <v>2.4948674783099086E-5</v>
      </c>
      <c r="AF79" s="22">
        <f t="shared" si="108"/>
        <v>23849.157945548162</v>
      </c>
      <c r="AG79" s="22">
        <f t="shared" si="93"/>
        <v>175300.35804013134</v>
      </c>
      <c r="AH79" s="22">
        <f t="shared" si="75"/>
        <v>3977701</v>
      </c>
      <c r="AI79" s="24">
        <f t="shared" si="76"/>
        <v>0</v>
      </c>
      <c r="AJ79" s="15">
        <f t="shared" si="77"/>
        <v>1217818</v>
      </c>
      <c r="AK79" s="15">
        <f t="shared" si="94"/>
        <v>1217818</v>
      </c>
      <c r="AL79" s="55">
        <f t="shared" si="78"/>
        <v>181932.96</v>
      </c>
      <c r="AM79" s="55">
        <f t="shared" si="79"/>
        <v>136449.72</v>
      </c>
      <c r="AN79" s="21">
        <f t="shared" si="117"/>
        <v>136449.72</v>
      </c>
      <c r="AO79" s="21">
        <f t="shared" si="109"/>
        <v>0</v>
      </c>
      <c r="AP79" s="51">
        <f t="shared" si="80"/>
        <v>0</v>
      </c>
      <c r="AQ79" s="21">
        <f t="shared" si="81"/>
        <v>0</v>
      </c>
      <c r="AR79" s="21">
        <f t="shared" si="110"/>
        <v>0</v>
      </c>
      <c r="AS79" s="24">
        <f t="shared" si="82"/>
        <v>136449.72</v>
      </c>
      <c r="AT79" s="21">
        <f t="shared" si="111"/>
        <v>125958</v>
      </c>
      <c r="AU79" s="28">
        <f t="shared" si="83"/>
        <v>6.9233194468995615E-3</v>
      </c>
      <c r="AW79" s="128">
        <v>1936.29</v>
      </c>
      <c r="AX79" s="63">
        <v>0</v>
      </c>
      <c r="AY79" s="63">
        <v>123.13</v>
      </c>
      <c r="AZ79" s="63">
        <v>0</v>
      </c>
      <c r="BA79" s="63">
        <v>0</v>
      </c>
      <c r="BB79" s="129">
        <f t="shared" si="95"/>
        <v>2059.42</v>
      </c>
      <c r="BC79" s="133">
        <f t="shared" si="96"/>
        <v>13.405554211837151</v>
      </c>
      <c r="BD79" s="62">
        <f t="shared" si="97"/>
        <v>0</v>
      </c>
      <c r="BE79" s="62">
        <f t="shared" si="98"/>
        <v>0.85246832349674295</v>
      </c>
      <c r="BF79" s="62">
        <f t="shared" si="99"/>
        <v>0</v>
      </c>
      <c r="BG79" s="62">
        <f t="shared" si="100"/>
        <v>0</v>
      </c>
      <c r="BH79" s="134">
        <f t="shared" si="101"/>
        <v>14.258022535333893</v>
      </c>
      <c r="BI79" s="128">
        <v>7478.8235225346298</v>
      </c>
      <c r="BJ79" s="63">
        <v>10364.230313292308</v>
      </c>
      <c r="BK79" s="63">
        <v>10364.230313292308</v>
      </c>
      <c r="BL79" s="63">
        <v>7922.64976003421</v>
      </c>
      <c r="BM79" s="129">
        <v>4764.1122669681345</v>
      </c>
      <c r="BN79" s="139">
        <f t="shared" si="112"/>
        <v>100258</v>
      </c>
      <c r="BO79" s="65">
        <f t="shared" si="113"/>
        <v>0</v>
      </c>
      <c r="BP79" s="65">
        <f t="shared" si="114"/>
        <v>8835</v>
      </c>
      <c r="BQ79" s="65">
        <f t="shared" si="115"/>
        <v>0</v>
      </c>
      <c r="BR79" s="65">
        <f t="shared" si="116"/>
        <v>0</v>
      </c>
      <c r="BS79" s="140">
        <f t="shared" si="102"/>
        <v>109093</v>
      </c>
    </row>
    <row r="80" spans="1:71" x14ac:dyDescent="0.2">
      <c r="A80" s="66" t="s">
        <v>76</v>
      </c>
      <c r="B80" s="48">
        <v>94297523</v>
      </c>
      <c r="C80" s="68">
        <v>76709.782172575025</v>
      </c>
      <c r="D80" s="68">
        <v>15782.323272569261</v>
      </c>
      <c r="E80" s="68">
        <v>31243.333073286871</v>
      </c>
      <c r="F80" s="47">
        <f t="shared" si="84"/>
        <v>6.2191104019077067E-3</v>
      </c>
      <c r="G80" s="47">
        <f t="shared" si="103"/>
        <v>8.482307765296071E-3</v>
      </c>
      <c r="H80" s="47">
        <f t="shared" si="85"/>
        <v>6.7835419673926058E-3</v>
      </c>
      <c r="I80" s="69">
        <v>5755</v>
      </c>
      <c r="J80" s="69">
        <v>3052</v>
      </c>
      <c r="K80" s="47">
        <f t="shared" si="86"/>
        <v>6.3045071474816475E-3</v>
      </c>
      <c r="L80" s="47">
        <f t="shared" si="87"/>
        <v>6.2371124539931213E-3</v>
      </c>
      <c r="M80" s="69">
        <v>2044394</v>
      </c>
      <c r="N80" s="69">
        <v>429648</v>
      </c>
      <c r="O80" s="69">
        <v>1955512</v>
      </c>
      <c r="P80" s="69">
        <v>96760682</v>
      </c>
      <c r="Q80" s="69">
        <v>63421808</v>
      </c>
      <c r="R80" s="69">
        <v>-98764157</v>
      </c>
      <c r="S80" s="69">
        <v>0</v>
      </c>
      <c r="T80" s="16">
        <f t="shared" si="72"/>
        <v>4429554</v>
      </c>
      <c r="U80" s="47">
        <f t="shared" si="88"/>
        <v>6.9260176341260221E-3</v>
      </c>
      <c r="V80" s="47">
        <f t="shared" si="73"/>
        <v>1.0444966357203675E-2</v>
      </c>
      <c r="W80" s="17">
        <f t="shared" si="89"/>
        <v>-3.5189487230776525E-3</v>
      </c>
      <c r="X80" s="17">
        <f t="shared" si="90"/>
        <v>0</v>
      </c>
      <c r="Y80" s="21">
        <f t="shared" si="104"/>
        <v>509508.00747618638</v>
      </c>
      <c r="Z80" s="22">
        <f t="shared" si="105"/>
        <v>0</v>
      </c>
      <c r="AA80" s="23">
        <f t="shared" si="91"/>
        <v>509508.00747618638</v>
      </c>
      <c r="AB80" s="23">
        <f t="shared" si="92"/>
        <v>2214777</v>
      </c>
      <c r="AC80" s="22">
        <f t="shared" si="106"/>
        <v>254754.00373809319</v>
      </c>
      <c r="AD80" s="22">
        <f t="shared" si="107"/>
        <v>2469531.0037380932</v>
      </c>
      <c r="AE80" s="17">
        <f t="shared" si="74"/>
        <v>6.7394693488526287E-5</v>
      </c>
      <c r="AF80" s="22">
        <f t="shared" si="108"/>
        <v>64424.531710538118</v>
      </c>
      <c r="AG80" s="22">
        <f t="shared" si="93"/>
        <v>2533955.5354486313</v>
      </c>
      <c r="AH80" s="22">
        <f t="shared" si="75"/>
        <v>0</v>
      </c>
      <c r="AI80" s="24">
        <f t="shared" si="76"/>
        <v>2533955.5354486313</v>
      </c>
      <c r="AJ80" s="15">
        <f t="shared" si="77"/>
        <v>-2463159</v>
      </c>
      <c r="AK80" s="15">
        <f t="shared" si="94"/>
        <v>0</v>
      </c>
      <c r="AL80" s="55">
        <f t="shared" si="78"/>
        <v>317109.03999999998</v>
      </c>
      <c r="AM80" s="55">
        <f t="shared" si="79"/>
        <v>237831.78</v>
      </c>
      <c r="AN80" s="21">
        <f t="shared" si="117"/>
        <v>237831.78</v>
      </c>
      <c r="AO80" s="21">
        <f t="shared" si="109"/>
        <v>2296123.7554486315</v>
      </c>
      <c r="AP80" s="51">
        <f t="shared" si="80"/>
        <v>1</v>
      </c>
      <c r="AQ80" s="21">
        <f t="shared" si="81"/>
        <v>0</v>
      </c>
      <c r="AR80" s="21">
        <f t="shared" si="110"/>
        <v>0</v>
      </c>
      <c r="AS80" s="24">
        <f t="shared" si="82"/>
        <v>237831.78</v>
      </c>
      <c r="AT80" s="21">
        <f t="shared" si="111"/>
        <v>219545</v>
      </c>
      <c r="AU80" s="28">
        <f t="shared" si="83"/>
        <v>3.4616641644779349E-3</v>
      </c>
      <c r="AW80" s="128">
        <v>9552.6419780939341</v>
      </c>
      <c r="AX80" s="63">
        <v>80.849999999999994</v>
      </c>
      <c r="AY80" s="63">
        <v>1057.1500000000001</v>
      </c>
      <c r="AZ80" s="63">
        <v>557.28</v>
      </c>
      <c r="BA80" s="63">
        <v>587.01</v>
      </c>
      <c r="BB80" s="129">
        <f t="shared" si="95"/>
        <v>11834.931978093935</v>
      </c>
      <c r="BC80" s="133">
        <f t="shared" si="96"/>
        <v>33.068038411655387</v>
      </c>
      <c r="BD80" s="62">
        <f t="shared" si="97"/>
        <v>0.27987554769804102</v>
      </c>
      <c r="BE80" s="62">
        <f t="shared" si="98"/>
        <v>3.6594982714778492</v>
      </c>
      <c r="BF80" s="62">
        <f t="shared" si="99"/>
        <v>1.9291162055802635</v>
      </c>
      <c r="BG80" s="62">
        <f t="shared" si="100"/>
        <v>2.0320314811901925</v>
      </c>
      <c r="BH80" s="134">
        <f t="shared" si="101"/>
        <v>40.968559917601738</v>
      </c>
      <c r="BI80" s="128">
        <v>5649.6332206220723</v>
      </c>
      <c r="BJ80" s="63">
        <v>7922.6497600342127</v>
      </c>
      <c r="BK80" s="63">
        <v>7922.6497600342127</v>
      </c>
      <c r="BL80" s="63">
        <v>7922.64976003421</v>
      </c>
      <c r="BM80" s="129">
        <v>4764.1122669681345</v>
      </c>
      <c r="BN80" s="139">
        <f t="shared" si="112"/>
        <v>186822</v>
      </c>
      <c r="BO80" s="65">
        <f t="shared" si="113"/>
        <v>2217</v>
      </c>
      <c r="BP80" s="65">
        <f t="shared" si="114"/>
        <v>28993</v>
      </c>
      <c r="BQ80" s="65">
        <f t="shared" si="115"/>
        <v>15284</v>
      </c>
      <c r="BR80" s="65">
        <f t="shared" si="116"/>
        <v>9681</v>
      </c>
      <c r="BS80" s="140">
        <f t="shared" si="102"/>
        <v>242997</v>
      </c>
    </row>
    <row r="81" spans="1:71" x14ac:dyDescent="0.2">
      <c r="A81" s="66" t="s">
        <v>77</v>
      </c>
      <c r="B81" s="48">
        <v>147416925</v>
      </c>
      <c r="C81" s="68">
        <v>259666.39675167392</v>
      </c>
      <c r="D81" s="68">
        <v>34331.698824632986</v>
      </c>
      <c r="E81" s="68">
        <v>84943.113092405212</v>
      </c>
      <c r="F81" s="47">
        <f t="shared" si="84"/>
        <v>2.1051995499494186E-2</v>
      </c>
      <c r="G81" s="47">
        <f t="shared" si="103"/>
        <v>1.8451784981627924E-2</v>
      </c>
      <c r="H81" s="47">
        <f t="shared" si="85"/>
        <v>1.8442820141874445E-2</v>
      </c>
      <c r="I81" s="69">
        <v>17749</v>
      </c>
      <c r="J81" s="69">
        <v>8917</v>
      </c>
      <c r="K81" s="47">
        <f t="shared" si="86"/>
        <v>1.9443735423223592E-2</v>
      </c>
      <c r="L81" s="47">
        <f t="shared" si="87"/>
        <v>1.8222913418170596E-2</v>
      </c>
      <c r="M81" s="69">
        <v>3345758</v>
      </c>
      <c r="N81" s="69">
        <v>1173583</v>
      </c>
      <c r="O81" s="69">
        <v>620167</v>
      </c>
      <c r="P81" s="69">
        <v>153405618</v>
      </c>
      <c r="Q81" s="69">
        <v>92568053</v>
      </c>
      <c r="R81" s="69">
        <v>0</v>
      </c>
      <c r="S81" s="69">
        <v>0</v>
      </c>
      <c r="T81" s="16">
        <f t="shared" si="72"/>
        <v>5139508</v>
      </c>
      <c r="U81" s="47">
        <f t="shared" si="88"/>
        <v>1.9749649030622686E-2</v>
      </c>
      <c r="V81" s="47">
        <f t="shared" si="73"/>
        <v>1.524507468057118E-2</v>
      </c>
      <c r="W81" s="17">
        <f t="shared" si="89"/>
        <v>4.5045743500515059E-3</v>
      </c>
      <c r="X81" s="17">
        <f t="shared" si="90"/>
        <v>4.5045743500515059E-3</v>
      </c>
      <c r="Y81" s="21">
        <f t="shared" si="104"/>
        <v>743658.46271648421</v>
      </c>
      <c r="Z81" s="22">
        <f t="shared" si="105"/>
        <v>1172299.6056584117</v>
      </c>
      <c r="AA81" s="23">
        <f t="shared" si="91"/>
        <v>1915958.068374896</v>
      </c>
      <c r="AB81" s="23">
        <f t="shared" si="92"/>
        <v>2569754</v>
      </c>
      <c r="AC81" s="22">
        <f t="shared" si="106"/>
        <v>957979.03418744798</v>
      </c>
      <c r="AD81" s="22">
        <f t="shared" si="107"/>
        <v>3527733.0341874482</v>
      </c>
      <c r="AE81" s="17">
        <f t="shared" si="74"/>
        <v>1.2208220050529961E-3</v>
      </c>
      <c r="AF81" s="22">
        <f t="shared" si="108"/>
        <v>1167018.9729529598</v>
      </c>
      <c r="AG81" s="22">
        <f t="shared" si="93"/>
        <v>4694752.0071404083</v>
      </c>
      <c r="AH81" s="22">
        <f t="shared" si="75"/>
        <v>0</v>
      </c>
      <c r="AI81" s="24">
        <f t="shared" si="76"/>
        <v>4694752.0071404083</v>
      </c>
      <c r="AJ81" s="15">
        <f t="shared" si="77"/>
        <v>-5988693</v>
      </c>
      <c r="AK81" s="15">
        <f t="shared" si="94"/>
        <v>0</v>
      </c>
      <c r="AL81" s="55">
        <f t="shared" si="78"/>
        <v>462840.26500000001</v>
      </c>
      <c r="AM81" s="55">
        <f t="shared" si="79"/>
        <v>347130.19874999998</v>
      </c>
      <c r="AN81" s="21">
        <f>MIN(AL81,AM81)</f>
        <v>347130.19874999998</v>
      </c>
      <c r="AO81" s="21">
        <f t="shared" si="109"/>
        <v>4347621.8083904088</v>
      </c>
      <c r="AP81" s="51">
        <f t="shared" si="80"/>
        <v>0</v>
      </c>
      <c r="AQ81" s="21">
        <f t="shared" si="81"/>
        <v>4347621.8083904088</v>
      </c>
      <c r="AR81" s="21">
        <f t="shared" si="110"/>
        <v>1841137.7306391639</v>
      </c>
      <c r="AS81" s="24">
        <f t="shared" si="82"/>
        <v>2188267.9293891639</v>
      </c>
      <c r="AT81" s="21">
        <f t="shared" si="111"/>
        <v>2020010</v>
      </c>
      <c r="AU81" s="28">
        <f t="shared" si="83"/>
        <v>2.1821891403506131E-2</v>
      </c>
      <c r="AW81" s="128">
        <v>15052.174634674533</v>
      </c>
      <c r="AX81" s="63">
        <v>133.97999999999999</v>
      </c>
      <c r="AY81" s="63">
        <v>1117.22</v>
      </c>
      <c r="AZ81" s="63">
        <v>349.69</v>
      </c>
      <c r="BA81" s="63">
        <v>157.20999999999998</v>
      </c>
      <c r="BB81" s="129">
        <f t="shared" si="95"/>
        <v>16810.27463467453</v>
      </c>
      <c r="BC81" s="133">
        <f t="shared" si="96"/>
        <v>328.46692026447721</v>
      </c>
      <c r="BD81" s="62">
        <f t="shared" si="97"/>
        <v>2.9236970102417512</v>
      </c>
      <c r="BE81" s="62">
        <f t="shared" si="98"/>
        <v>24.379853513825122</v>
      </c>
      <c r="BF81" s="62">
        <f t="shared" si="99"/>
        <v>7.6308972048920589</v>
      </c>
      <c r="BG81" s="62">
        <f t="shared" si="100"/>
        <v>3.4306195475451982</v>
      </c>
      <c r="BH81" s="134">
        <f t="shared" si="101"/>
        <v>366.83198754098134</v>
      </c>
      <c r="BI81" s="128">
        <v>5649.6332206220723</v>
      </c>
      <c r="BJ81" s="63">
        <v>7922.6497600342127</v>
      </c>
      <c r="BK81" s="63">
        <v>7922.6497600342127</v>
      </c>
      <c r="BL81" s="63">
        <v>7922.64976003421</v>
      </c>
      <c r="BM81" s="129">
        <v>4764.1122669681345</v>
      </c>
      <c r="BN81" s="139">
        <f t="shared" si="112"/>
        <v>1855718</v>
      </c>
      <c r="BO81" s="65">
        <f t="shared" si="113"/>
        <v>23163</v>
      </c>
      <c r="BP81" s="65">
        <f t="shared" si="114"/>
        <v>193153</v>
      </c>
      <c r="BQ81" s="65">
        <f t="shared" si="115"/>
        <v>60457</v>
      </c>
      <c r="BR81" s="65">
        <f t="shared" si="116"/>
        <v>16344</v>
      </c>
      <c r="BS81" s="140">
        <f t="shared" si="102"/>
        <v>2148835</v>
      </c>
    </row>
    <row r="82" spans="1:71" x14ac:dyDescent="0.2">
      <c r="A82" s="66" t="s">
        <v>78</v>
      </c>
      <c r="B82" s="48">
        <v>76200034</v>
      </c>
      <c r="C82" s="68">
        <v>119084.54386566061</v>
      </c>
      <c r="D82" s="68">
        <v>16215.569119423419</v>
      </c>
      <c r="E82" s="68">
        <v>42386.748016009224</v>
      </c>
      <c r="F82" s="47">
        <f t="shared" si="84"/>
        <v>9.6545695279804979E-3</v>
      </c>
      <c r="G82" s="47">
        <f t="shared" si="103"/>
        <v>8.7151584392802083E-3</v>
      </c>
      <c r="H82" s="47">
        <f t="shared" si="85"/>
        <v>9.2029964713891133E-3</v>
      </c>
      <c r="I82" s="69">
        <v>7309</v>
      </c>
      <c r="J82" s="69">
        <v>3993</v>
      </c>
      <c r="K82" s="47">
        <f t="shared" si="86"/>
        <v>8.0068883998163972E-3</v>
      </c>
      <c r="L82" s="47">
        <f t="shared" si="87"/>
        <v>8.160154006813412E-3</v>
      </c>
      <c r="M82" s="69">
        <v>0</v>
      </c>
      <c r="N82" s="69">
        <v>3735129</v>
      </c>
      <c r="O82" s="69">
        <v>0</v>
      </c>
      <c r="P82" s="69">
        <v>77714705</v>
      </c>
      <c r="Q82" s="69">
        <v>41456676</v>
      </c>
      <c r="R82" s="69">
        <v>0</v>
      </c>
      <c r="S82" s="69">
        <v>458617</v>
      </c>
      <c r="T82" s="16">
        <f t="shared" si="72"/>
        <v>3735129</v>
      </c>
      <c r="U82" s="47">
        <f t="shared" si="88"/>
        <v>9.3068234916575798E-3</v>
      </c>
      <c r="V82" s="47">
        <f t="shared" si="73"/>
        <v>6.8275187945050862E-3</v>
      </c>
      <c r="W82" s="17">
        <f t="shared" si="89"/>
        <v>2.4793046971524936E-3</v>
      </c>
      <c r="X82" s="17">
        <f t="shared" si="90"/>
        <v>2.4793046971524936E-3</v>
      </c>
      <c r="Y82" s="21">
        <f t="shared" si="104"/>
        <v>333048.03271054395</v>
      </c>
      <c r="Z82" s="22">
        <f t="shared" si="105"/>
        <v>645230.313213874</v>
      </c>
      <c r="AA82" s="23">
        <f t="shared" si="91"/>
        <v>978278.34592441795</v>
      </c>
      <c r="AB82" s="23">
        <f t="shared" si="92"/>
        <v>1867564.5</v>
      </c>
      <c r="AC82" s="22">
        <f t="shared" si="106"/>
        <v>489139.17296220898</v>
      </c>
      <c r="AD82" s="22">
        <f t="shared" si="107"/>
        <v>2356703.6729622092</v>
      </c>
      <c r="AE82" s="17">
        <f t="shared" si="74"/>
        <v>0</v>
      </c>
      <c r="AF82" s="22">
        <f t="shared" si="108"/>
        <v>0</v>
      </c>
      <c r="AG82" s="22">
        <f t="shared" si="93"/>
        <v>2356703.6729622092</v>
      </c>
      <c r="AH82" s="22">
        <f t="shared" si="75"/>
        <v>458617</v>
      </c>
      <c r="AI82" s="24">
        <f t="shared" si="76"/>
        <v>1898086.6729622092</v>
      </c>
      <c r="AJ82" s="15">
        <f t="shared" si="77"/>
        <v>-1514671</v>
      </c>
      <c r="AK82" s="15">
        <f t="shared" si="94"/>
        <v>0</v>
      </c>
      <c r="AL82" s="55">
        <f t="shared" si="78"/>
        <v>207283.38</v>
      </c>
      <c r="AM82" s="55">
        <f t="shared" si="79"/>
        <v>155462.535</v>
      </c>
      <c r="AN82" s="21">
        <f t="shared" si="117"/>
        <v>155462.535</v>
      </c>
      <c r="AO82" s="21">
        <f t="shared" si="109"/>
        <v>1742624.1379622093</v>
      </c>
      <c r="AP82" s="51">
        <f t="shared" si="80"/>
        <v>0</v>
      </c>
      <c r="AQ82" s="21">
        <f t="shared" si="81"/>
        <v>1742624.1379622093</v>
      </c>
      <c r="AR82" s="21">
        <f t="shared" si="110"/>
        <v>737969.21446407959</v>
      </c>
      <c r="AS82" s="24">
        <f t="shared" si="82"/>
        <v>893431.74946407962</v>
      </c>
      <c r="AT82" s="21">
        <f t="shared" si="111"/>
        <v>824735</v>
      </c>
      <c r="AU82" s="28">
        <f t="shared" si="83"/>
        <v>1.989390080381746E-2</v>
      </c>
      <c r="AW82" s="128">
        <v>6284.7353763004448</v>
      </c>
      <c r="AX82" s="63">
        <v>0</v>
      </c>
      <c r="AY82" s="63">
        <v>1030.47</v>
      </c>
      <c r="AZ82" s="63">
        <v>25.34</v>
      </c>
      <c r="BA82" s="63">
        <v>81.78</v>
      </c>
      <c r="BB82" s="129">
        <f t="shared" si="95"/>
        <v>7422.325376300445</v>
      </c>
      <c r="BC82" s="133">
        <f t="shared" si="96"/>
        <v>125.02790215436345</v>
      </c>
      <c r="BD82" s="62">
        <f t="shared" si="97"/>
        <v>0</v>
      </c>
      <c r="BE82" s="62">
        <f t="shared" si="98"/>
        <v>20.500067961309778</v>
      </c>
      <c r="BF82" s="62">
        <f t="shared" si="99"/>
        <v>0.50411144636873439</v>
      </c>
      <c r="BG82" s="62">
        <f t="shared" si="100"/>
        <v>1.6269232077361919</v>
      </c>
      <c r="BH82" s="134">
        <f t="shared" si="101"/>
        <v>147.65900476977814</v>
      </c>
      <c r="BI82" s="128">
        <v>5649.6332206220723</v>
      </c>
      <c r="BJ82" s="63">
        <v>7922.6497600342127</v>
      </c>
      <c r="BK82" s="63">
        <v>7922.6497600342127</v>
      </c>
      <c r="BL82" s="63">
        <v>7922.64976003421</v>
      </c>
      <c r="BM82" s="129">
        <v>4764.1122669681345</v>
      </c>
      <c r="BN82" s="139">
        <f t="shared" si="112"/>
        <v>706362</v>
      </c>
      <c r="BO82" s="65">
        <f t="shared" si="113"/>
        <v>0</v>
      </c>
      <c r="BP82" s="65">
        <f t="shared" si="114"/>
        <v>162415</v>
      </c>
      <c r="BQ82" s="65">
        <f t="shared" si="115"/>
        <v>3994</v>
      </c>
      <c r="BR82" s="65">
        <f t="shared" si="116"/>
        <v>7751</v>
      </c>
      <c r="BS82" s="140">
        <f t="shared" si="102"/>
        <v>880522</v>
      </c>
    </row>
    <row r="83" spans="1:71" ht="13.5" thickBot="1" x14ac:dyDescent="0.25">
      <c r="A83" s="67" t="s">
        <v>6</v>
      </c>
      <c r="B83" s="25">
        <f t="shared" ref="B83:L83" si="118">SUM(B11:B82)</f>
        <v>9572003638</v>
      </c>
      <c r="C83" s="58">
        <f>SUM(C11:C82)</f>
        <v>12334526.518301455</v>
      </c>
      <c r="D83" s="58">
        <f>SUM(D11:D82)</f>
        <v>1860616.6752331213</v>
      </c>
      <c r="E83" s="58">
        <f>SUM(E11:E82)</f>
        <v>4605755.108978251</v>
      </c>
      <c r="F83" s="26">
        <f t="shared" si="118"/>
        <v>0.99999999999999989</v>
      </c>
      <c r="G83" s="26">
        <f t="shared" si="118"/>
        <v>1.0000000000000002</v>
      </c>
      <c r="H83" s="26">
        <f t="shared" si="118"/>
        <v>1.0000000000000002</v>
      </c>
      <c r="I83" s="58">
        <f>SUM(I11:I82)</f>
        <v>912839</v>
      </c>
      <c r="J83" s="58">
        <f>SUM(J11:J82)</f>
        <v>489329</v>
      </c>
      <c r="K83" s="26">
        <f t="shared" si="118"/>
        <v>1</v>
      </c>
      <c r="L83" s="49">
        <f t="shared" si="118"/>
        <v>1.0000000000000002</v>
      </c>
      <c r="M83" s="25">
        <f t="shared" ref="M83:S83" si="119">SUM(M11:M82)</f>
        <v>128093998</v>
      </c>
      <c r="N83" s="25">
        <f t="shared" si="119"/>
        <v>163089018</v>
      </c>
      <c r="O83" s="25">
        <f t="shared" si="119"/>
        <v>97244160</v>
      </c>
      <c r="P83" s="25">
        <f t="shared" si="119"/>
        <v>9854463472</v>
      </c>
      <c r="Q83" s="25">
        <f t="shared" si="119"/>
        <v>6071997346</v>
      </c>
      <c r="R83" s="25">
        <f t="shared" si="119"/>
        <v>-508506421</v>
      </c>
      <c r="S83" s="25">
        <f t="shared" si="119"/>
        <v>257869709</v>
      </c>
      <c r="T83" s="25">
        <f t="shared" ref="T83:AT83" si="120">SUM(T11:T82)</f>
        <v>388427176</v>
      </c>
      <c r="U83" s="26">
        <f t="shared" si="120"/>
        <v>1.0000000000000002</v>
      </c>
      <c r="V83" s="26">
        <f t="shared" si="120"/>
        <v>1</v>
      </c>
      <c r="W83" s="26">
        <f t="shared" si="120"/>
        <v>5.2041704279304213E-17</v>
      </c>
      <c r="X83" s="26">
        <f t="shared" si="120"/>
        <v>0.18818989035492742</v>
      </c>
      <c r="Y83" s="25">
        <f t="shared" si="120"/>
        <v>48780244.000000007</v>
      </c>
      <c r="Z83" s="25">
        <f t="shared" si="120"/>
        <v>48975755.999999993</v>
      </c>
      <c r="AA83" s="25">
        <f t="shared" si="120"/>
        <v>97756000.000000015</v>
      </c>
      <c r="AB83" s="25">
        <f t="shared" si="120"/>
        <v>194213588</v>
      </c>
      <c r="AC83" s="25">
        <f t="shared" si="120"/>
        <v>48878000.000000007</v>
      </c>
      <c r="AD83" s="25">
        <f t="shared" si="120"/>
        <v>243091587.99999994</v>
      </c>
      <c r="AE83" s="26">
        <f t="shared" si="120"/>
        <v>2.5429883039754065E-2</v>
      </c>
      <c r="AF83" s="25">
        <f t="shared" si="120"/>
        <v>24309158.79999999</v>
      </c>
      <c r="AG83" s="25">
        <f t="shared" si="120"/>
        <v>267400746.79999986</v>
      </c>
      <c r="AH83" s="25">
        <f t="shared" si="120"/>
        <v>257869709</v>
      </c>
      <c r="AI83" s="25">
        <f t="shared" si="120"/>
        <v>205694295.35757938</v>
      </c>
      <c r="AJ83" s="25">
        <f t="shared" si="120"/>
        <v>-282459834</v>
      </c>
      <c r="AK83" s="25">
        <f t="shared" si="120"/>
        <v>20473004</v>
      </c>
      <c r="AL83" s="25">
        <f t="shared" si="120"/>
        <v>34897058.205000021</v>
      </c>
      <c r="AM83" s="25">
        <f t="shared" si="120"/>
        <v>26172793.653750002</v>
      </c>
      <c r="AN83" s="27">
        <f t="shared" si="120"/>
        <v>26172793.653750002</v>
      </c>
      <c r="AO83" s="27">
        <f t="shared" si="120"/>
        <v>190690806.82632938</v>
      </c>
      <c r="AP83" s="52">
        <f>SUM(AP11:AP82)</f>
        <v>9</v>
      </c>
      <c r="AQ83" s="27">
        <f t="shared" si="120"/>
        <v>169034996.04965791</v>
      </c>
      <c r="AR83" s="27">
        <f t="shared" si="120"/>
        <v>71583206.346249998</v>
      </c>
      <c r="AS83" s="27">
        <f t="shared" si="120"/>
        <v>97755999.99999997</v>
      </c>
      <c r="AT83" s="27">
        <f t="shared" si="120"/>
        <v>90239433</v>
      </c>
      <c r="AU83" s="28">
        <f t="shared" si="83"/>
        <v>1.4861573195424121E-2</v>
      </c>
      <c r="AW83" s="130">
        <f>SUM(AW11:AW82)</f>
        <v>936772.80779628188</v>
      </c>
      <c r="AX83" s="131">
        <f t="shared" ref="AX83:BB83" si="121">SUM(AX11:AX82)</f>
        <v>5860.6799999999994</v>
      </c>
      <c r="AY83" s="131">
        <f t="shared" si="121"/>
        <v>73258.521064715387</v>
      </c>
      <c r="AZ83" s="131">
        <f t="shared" si="121"/>
        <v>56666.486373444721</v>
      </c>
      <c r="BA83" s="131">
        <f t="shared" si="121"/>
        <v>28000.012247579005</v>
      </c>
      <c r="BB83" s="132">
        <f t="shared" si="121"/>
        <v>1100558.5074820209</v>
      </c>
      <c r="BC83" s="130">
        <f>SUM(BC11:BC82)</f>
        <v>13998.671738721072</v>
      </c>
      <c r="BD83" s="131">
        <f t="shared" ref="BD83:BH83" si="122">SUM(BD11:BD82)</f>
        <v>146.91547199219835</v>
      </c>
      <c r="BE83" s="131">
        <f t="shared" si="122"/>
        <v>1154.4505100611948</v>
      </c>
      <c r="BF83" s="131">
        <f t="shared" si="122"/>
        <v>843.98765204318795</v>
      </c>
      <c r="BG83" s="131">
        <f t="shared" si="122"/>
        <v>330.06297583853569</v>
      </c>
      <c r="BH83" s="132">
        <f t="shared" si="122"/>
        <v>16474.088348656194</v>
      </c>
      <c r="BI83" s="130"/>
      <c r="BJ83" s="131"/>
      <c r="BK83" s="131"/>
      <c r="BL83" s="131"/>
      <c r="BM83" s="132"/>
      <c r="BN83" s="141">
        <f>SUM(BN11:BN82)</f>
        <v>79169725</v>
      </c>
      <c r="BO83" s="142">
        <f t="shared" ref="BO83" si="123">SUM(BO11:BO82)</f>
        <v>1171742</v>
      </c>
      <c r="BP83" s="142">
        <f t="shared" ref="BP83" si="124">SUM(BP11:BP82)</f>
        <v>9155461</v>
      </c>
      <c r="BQ83" s="142">
        <f t="shared" ref="BQ83" si="125">SUM(BQ11:BQ82)</f>
        <v>6686619</v>
      </c>
      <c r="BR83" s="142">
        <f t="shared" ref="BR83" si="126">SUM(BR11:BR82)</f>
        <v>1572453</v>
      </c>
      <c r="BS83" s="143">
        <f t="shared" ref="BS83" si="127">SUM(BS11:BS82)</f>
        <v>97756000</v>
      </c>
    </row>
    <row r="84" spans="1:71" x14ac:dyDescent="0.2">
      <c r="A84" s="29"/>
      <c r="C84" s="45"/>
      <c r="D84" s="45"/>
      <c r="E84" s="45"/>
      <c r="K84" s="30"/>
      <c r="L84" s="30"/>
      <c r="M84" s="30"/>
      <c r="N84" s="30"/>
      <c r="O84" s="30"/>
      <c r="P84" s="31"/>
      <c r="Q84" s="30"/>
      <c r="S84" s="32"/>
      <c r="T84" s="33"/>
      <c r="U84" s="32"/>
      <c r="V84" s="32"/>
      <c r="W84" s="32"/>
      <c r="X84" s="32"/>
      <c r="Z84" s="34"/>
      <c r="AA84" s="35"/>
      <c r="AB84" s="36"/>
      <c r="AC84" s="32"/>
      <c r="AD84" s="32"/>
      <c r="AE84" s="32"/>
      <c r="AF84" s="36"/>
      <c r="AG84" s="36"/>
      <c r="AH84" s="36"/>
      <c r="AI84" s="36"/>
      <c r="AN84" s="37"/>
      <c r="AO84" s="37"/>
      <c r="AP84" s="53"/>
      <c r="AQ84" s="37"/>
      <c r="AR84" s="38"/>
      <c r="AS84" s="36"/>
      <c r="AU84" s="39"/>
    </row>
    <row r="85" spans="1:71" ht="15" x14ac:dyDescent="0.25">
      <c r="A85" s="152" t="s">
        <v>147</v>
      </c>
      <c r="B85" s="72"/>
      <c r="F85" s="147"/>
      <c r="G85" s="147"/>
      <c r="H85" s="148"/>
      <c r="V85" s="73"/>
      <c r="W85" s="74"/>
      <c r="Y85" s="101"/>
      <c r="Z85" s="101"/>
      <c r="AA85" s="75"/>
      <c r="AB85" s="101"/>
      <c r="AC85" s="101"/>
      <c r="AD85" s="76"/>
      <c r="AE85" s="73"/>
      <c r="AF85" s="101"/>
      <c r="AG85" s="10"/>
      <c r="AH85" s="10"/>
      <c r="AI85" s="10"/>
      <c r="AJ85" s="10"/>
      <c r="AK85" s="10"/>
      <c r="AL85" s="10"/>
      <c r="AM85" s="10"/>
      <c r="AN85" s="77"/>
      <c r="AO85" s="77"/>
      <c r="AP85" s="78"/>
      <c r="AQ85" s="77"/>
      <c r="AR85" s="150"/>
      <c r="AS85" s="77"/>
      <c r="AT85" s="150"/>
      <c r="AU85" s="80"/>
    </row>
    <row r="86" spans="1:71" x14ac:dyDescent="0.2">
      <c r="A86" s="81"/>
      <c r="B86" s="72"/>
      <c r="F86" s="149"/>
      <c r="G86" s="149"/>
      <c r="H86" s="149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126"/>
      <c r="Z86" s="126"/>
      <c r="AA86" s="72"/>
      <c r="AB86" s="126"/>
      <c r="AC86" s="126"/>
      <c r="AD86" s="72"/>
      <c r="AE86" s="72"/>
      <c r="AF86" s="126"/>
      <c r="AG86" s="72"/>
      <c r="AH86" s="72"/>
      <c r="AI86" s="72"/>
      <c r="AJ86" s="72"/>
      <c r="AK86" s="72"/>
      <c r="AL86" s="72"/>
      <c r="AM86" s="72"/>
      <c r="AN86" s="72"/>
      <c r="AO86" s="72"/>
      <c r="AP86" s="82"/>
      <c r="AQ86" s="72"/>
      <c r="AR86" s="79"/>
      <c r="AS86" s="72"/>
      <c r="AT86" s="151"/>
      <c r="AU86" s="72"/>
    </row>
    <row r="87" spans="1:71" x14ac:dyDescent="0.2">
      <c r="V87" s="83"/>
      <c r="Y87" s="1"/>
      <c r="Z87" s="1"/>
      <c r="AA87" s="79"/>
      <c r="AB87" s="79"/>
      <c r="AC87" s="83"/>
      <c r="AD87" s="83"/>
      <c r="AE87" s="83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84"/>
      <c r="AQ87" s="79"/>
      <c r="AR87" s="79"/>
      <c r="AS87" s="79"/>
      <c r="AU87" s="80"/>
    </row>
    <row r="88" spans="1:71" ht="12.75" customHeight="1" x14ac:dyDescent="0.2">
      <c r="V88" s="83"/>
      <c r="Y88" s="79"/>
      <c r="Z88" s="79"/>
      <c r="AA88" s="79"/>
      <c r="AB88" s="79"/>
      <c r="AC88" s="83"/>
      <c r="AD88" s="83"/>
      <c r="AE88" s="83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84"/>
      <c r="AQ88" s="79"/>
      <c r="AR88" s="85"/>
      <c r="AS88" s="79"/>
      <c r="AT88" s="79"/>
      <c r="AU88" s="86"/>
    </row>
    <row r="89" spans="1:71" s="41" customFormat="1" x14ac:dyDescent="0.2">
      <c r="B89" s="1"/>
      <c r="C89" s="44"/>
      <c r="D89" s="44"/>
      <c r="E89" s="44"/>
      <c r="I89" s="42"/>
      <c r="J89" s="42"/>
      <c r="V89" s="87"/>
      <c r="Y89" s="88"/>
      <c r="Z89" s="88"/>
      <c r="AA89" s="88"/>
      <c r="AB89" s="88"/>
      <c r="AC89" s="87"/>
      <c r="AD89" s="87"/>
      <c r="AE89" s="87"/>
      <c r="AF89" s="88"/>
      <c r="AG89" s="88"/>
      <c r="AH89" s="88"/>
      <c r="AI89" s="88"/>
      <c r="AJ89" s="88"/>
      <c r="AK89" s="88"/>
      <c r="AL89" s="88"/>
      <c r="AM89" s="88"/>
      <c r="AN89" s="88"/>
      <c r="AO89" s="88"/>
      <c r="AP89" s="89"/>
      <c r="AQ89" s="88"/>
      <c r="AR89" s="88"/>
      <c r="AS89" s="88"/>
      <c r="AT89" s="88"/>
      <c r="AU89" s="9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0"/>
      <c r="BI89" s="60"/>
      <c r="BJ89" s="60"/>
      <c r="BK89" s="60"/>
      <c r="BL89" s="60"/>
      <c r="BM89" s="60"/>
      <c r="BN89" s="60"/>
      <c r="BO89" s="60"/>
      <c r="BP89" s="60"/>
      <c r="BQ89" s="60"/>
      <c r="BR89" s="60"/>
      <c r="BS89" s="60"/>
    </row>
    <row r="90" spans="1:71" x14ac:dyDescent="0.2">
      <c r="V90" s="83"/>
      <c r="Y90" s="79"/>
      <c r="Z90" s="79"/>
      <c r="AA90" s="79"/>
      <c r="AB90" s="79"/>
      <c r="AC90" s="83"/>
      <c r="AD90" s="83"/>
      <c r="AE90" s="83"/>
      <c r="AF90" s="79"/>
      <c r="AG90" s="79"/>
      <c r="AH90" s="79"/>
      <c r="AI90" s="79"/>
      <c r="AJ90" s="79"/>
      <c r="AK90" s="79"/>
      <c r="AL90" s="79"/>
      <c r="AM90" s="79"/>
      <c r="AN90" s="79"/>
      <c r="AO90" s="79"/>
      <c r="AP90" s="84"/>
      <c r="AQ90" s="79"/>
      <c r="AR90" s="79"/>
      <c r="AS90" s="79"/>
      <c r="AT90" s="79"/>
      <c r="AU90" s="86"/>
    </row>
    <row r="91" spans="1:71" x14ac:dyDescent="0.2">
      <c r="V91" s="83"/>
      <c r="Y91" s="79"/>
      <c r="Z91" s="79"/>
      <c r="AA91" s="79"/>
      <c r="AB91" s="79"/>
      <c r="AC91" s="83"/>
      <c r="AD91" s="83"/>
      <c r="AE91" s="83"/>
      <c r="AF91" s="79"/>
      <c r="AG91" s="79"/>
      <c r="AH91" s="79"/>
      <c r="AI91" s="79"/>
      <c r="AJ91" s="79"/>
      <c r="AK91" s="79"/>
      <c r="AL91" s="79"/>
      <c r="AM91" s="79"/>
      <c r="AN91" s="79"/>
      <c r="AO91" s="79"/>
      <c r="AP91" s="84"/>
      <c r="AQ91" s="79"/>
      <c r="AR91" s="79"/>
      <c r="AS91" s="79"/>
      <c r="AT91" s="79"/>
      <c r="AU91" s="86"/>
    </row>
    <row r="92" spans="1:71" x14ac:dyDescent="0.2">
      <c r="V92" s="83"/>
      <c r="Y92" s="79"/>
      <c r="Z92" s="79"/>
      <c r="AA92" s="79"/>
      <c r="AB92" s="79"/>
      <c r="AC92" s="83"/>
      <c r="AD92" s="83"/>
      <c r="AE92" s="83"/>
      <c r="AF92" s="79"/>
      <c r="AG92" s="79"/>
      <c r="AH92" s="79"/>
      <c r="AI92" s="79"/>
      <c r="AJ92" s="79"/>
      <c r="AK92" s="79"/>
      <c r="AL92" s="79"/>
      <c r="AM92" s="79"/>
      <c r="AN92" s="79"/>
      <c r="AO92" s="79"/>
      <c r="AP92" s="84"/>
      <c r="AQ92" s="79"/>
      <c r="AR92" s="79"/>
      <c r="AS92" s="79"/>
      <c r="AT92" s="79"/>
      <c r="AU92" s="86"/>
    </row>
    <row r="93" spans="1:71" x14ac:dyDescent="0.2">
      <c r="V93" s="83"/>
      <c r="Y93" s="79"/>
      <c r="Z93" s="79"/>
      <c r="AA93" s="79"/>
      <c r="AB93" s="79"/>
      <c r="AC93" s="83"/>
      <c r="AD93" s="83"/>
      <c r="AE93" s="83"/>
      <c r="AF93" s="79"/>
      <c r="AG93" s="79"/>
      <c r="AH93" s="79"/>
      <c r="AI93" s="79"/>
      <c r="AJ93" s="79"/>
      <c r="AK93" s="79"/>
      <c r="AL93" s="79"/>
      <c r="AM93" s="79"/>
      <c r="AN93" s="79"/>
      <c r="AO93" s="79"/>
      <c r="AP93" s="84"/>
      <c r="AQ93" s="79"/>
      <c r="AR93" s="79"/>
      <c r="AS93" s="79"/>
      <c r="AT93" s="79"/>
      <c r="AU93" s="86"/>
    </row>
    <row r="94" spans="1:71" x14ac:dyDescent="0.2">
      <c r="V94" s="83"/>
      <c r="Y94" s="79"/>
      <c r="Z94" s="79"/>
      <c r="AA94" s="79"/>
      <c r="AB94" s="79"/>
      <c r="AC94" s="83"/>
      <c r="AD94" s="83"/>
      <c r="AE94" s="83"/>
      <c r="AF94" s="79"/>
      <c r="AG94" s="79"/>
      <c r="AH94" s="79"/>
      <c r="AI94" s="79"/>
      <c r="AJ94" s="79"/>
      <c r="AK94" s="79"/>
      <c r="AL94" s="79"/>
      <c r="AM94" s="79"/>
      <c r="AN94" s="79"/>
      <c r="AO94" s="79"/>
      <c r="AP94" s="84"/>
      <c r="AQ94" s="79"/>
      <c r="AR94" s="79"/>
      <c r="AS94" s="79"/>
      <c r="AT94" s="79"/>
      <c r="AU94" s="86"/>
    </row>
    <row r="95" spans="1:71" x14ac:dyDescent="0.2">
      <c r="V95" s="83"/>
      <c r="Y95" s="79"/>
      <c r="Z95" s="79"/>
      <c r="AA95" s="79"/>
      <c r="AB95" s="79"/>
      <c r="AC95" s="83"/>
      <c r="AD95" s="83"/>
      <c r="AE95" s="83"/>
      <c r="AF95" s="79"/>
      <c r="AG95" s="79"/>
      <c r="AH95" s="79"/>
      <c r="AI95" s="79"/>
      <c r="AJ95" s="79"/>
      <c r="AK95" s="79"/>
      <c r="AL95" s="79"/>
      <c r="AM95" s="79"/>
      <c r="AN95" s="79"/>
      <c r="AO95" s="79"/>
      <c r="AP95" s="84"/>
      <c r="AQ95" s="79"/>
      <c r="AR95" s="79"/>
      <c r="AS95" s="79"/>
      <c r="AT95" s="79"/>
      <c r="AU95" s="86"/>
    </row>
    <row r="96" spans="1:71" x14ac:dyDescent="0.2">
      <c r="V96" s="83"/>
      <c r="Y96" s="79"/>
      <c r="Z96" s="79"/>
      <c r="AA96" s="79"/>
      <c r="AB96" s="79"/>
      <c r="AC96" s="83"/>
      <c r="AD96" s="83"/>
      <c r="AE96" s="83"/>
      <c r="AF96" s="79"/>
      <c r="AG96" s="79"/>
      <c r="AH96" s="79"/>
      <c r="AI96" s="79"/>
      <c r="AJ96" s="79"/>
      <c r="AK96" s="79"/>
      <c r="AL96" s="79"/>
      <c r="AM96" s="79"/>
      <c r="AN96" s="79"/>
      <c r="AO96" s="79"/>
      <c r="AP96" s="84"/>
      <c r="AQ96" s="79"/>
      <c r="AR96" s="79"/>
      <c r="AS96" s="79"/>
      <c r="AT96" s="79"/>
      <c r="AU96" s="86"/>
    </row>
    <row r="97" spans="22:47" x14ac:dyDescent="0.2">
      <c r="V97" s="83"/>
      <c r="Y97" s="79"/>
      <c r="Z97" s="79"/>
      <c r="AA97" s="79"/>
      <c r="AB97" s="79"/>
      <c r="AC97" s="83"/>
      <c r="AD97" s="83"/>
      <c r="AE97" s="83"/>
      <c r="AF97" s="79"/>
      <c r="AG97" s="79"/>
      <c r="AH97" s="79"/>
      <c r="AI97" s="79"/>
      <c r="AJ97" s="79"/>
      <c r="AK97" s="79"/>
      <c r="AL97" s="79"/>
      <c r="AM97" s="79"/>
      <c r="AN97" s="79"/>
      <c r="AO97" s="79"/>
      <c r="AP97" s="84"/>
      <c r="AQ97" s="79"/>
      <c r="AR97" s="79"/>
      <c r="AS97" s="79"/>
      <c r="AT97" s="79"/>
      <c r="AU97" s="86"/>
    </row>
    <row r="98" spans="22:47" x14ac:dyDescent="0.2">
      <c r="V98" s="83"/>
      <c r="Y98" s="79"/>
      <c r="Z98" s="79"/>
      <c r="AA98" s="79"/>
      <c r="AB98" s="79"/>
      <c r="AC98" s="83"/>
      <c r="AD98" s="83"/>
      <c r="AE98" s="83"/>
      <c r="AF98" s="79"/>
      <c r="AG98" s="79"/>
      <c r="AH98" s="79"/>
      <c r="AI98" s="79"/>
      <c r="AJ98" s="79"/>
      <c r="AK98" s="79"/>
      <c r="AL98" s="79"/>
      <c r="AM98" s="79"/>
      <c r="AN98" s="79"/>
      <c r="AO98" s="79"/>
      <c r="AP98" s="84"/>
      <c r="AQ98" s="79"/>
      <c r="AR98" s="79"/>
      <c r="AS98" s="79"/>
      <c r="AT98" s="79"/>
      <c r="AU98" s="86"/>
    </row>
    <row r="99" spans="22:47" x14ac:dyDescent="0.2">
      <c r="V99" s="83"/>
      <c r="Y99" s="79"/>
      <c r="Z99" s="79"/>
      <c r="AA99" s="79"/>
      <c r="AB99" s="79"/>
      <c r="AC99" s="83"/>
      <c r="AD99" s="83"/>
      <c r="AE99" s="83"/>
      <c r="AF99" s="79"/>
      <c r="AG99" s="79"/>
      <c r="AH99" s="79"/>
      <c r="AI99" s="79"/>
      <c r="AJ99" s="79"/>
      <c r="AK99" s="79"/>
      <c r="AL99" s="79"/>
      <c r="AM99" s="79"/>
      <c r="AN99" s="79"/>
      <c r="AO99" s="79"/>
      <c r="AP99" s="84"/>
      <c r="AQ99" s="79"/>
      <c r="AR99" s="79"/>
      <c r="AS99" s="79"/>
      <c r="AT99" s="79"/>
      <c r="AU99" s="86"/>
    </row>
    <row r="100" spans="22:47" x14ac:dyDescent="0.2">
      <c r="V100" s="83"/>
      <c r="Y100" s="79"/>
      <c r="Z100" s="79"/>
      <c r="AA100" s="79"/>
      <c r="AB100" s="79"/>
      <c r="AC100" s="83"/>
      <c r="AD100" s="83"/>
      <c r="AE100" s="83"/>
      <c r="AF100" s="79"/>
      <c r="AG100" s="79"/>
      <c r="AH100" s="79"/>
      <c r="AI100" s="79"/>
      <c r="AJ100" s="79"/>
      <c r="AK100" s="79"/>
      <c r="AL100" s="79"/>
      <c r="AM100" s="79"/>
      <c r="AN100" s="79"/>
      <c r="AO100" s="79"/>
      <c r="AP100" s="84"/>
      <c r="AQ100" s="79"/>
      <c r="AR100" s="79"/>
      <c r="AS100" s="79"/>
      <c r="AT100" s="79"/>
      <c r="AU100" s="86"/>
    </row>
    <row r="101" spans="22:47" x14ac:dyDescent="0.2">
      <c r="V101" s="83"/>
      <c r="Y101" s="79"/>
      <c r="Z101" s="79"/>
      <c r="AA101" s="79"/>
      <c r="AB101" s="79"/>
      <c r="AC101" s="83"/>
      <c r="AD101" s="83"/>
      <c r="AE101" s="83"/>
      <c r="AF101" s="79"/>
      <c r="AG101" s="79"/>
      <c r="AH101" s="79"/>
      <c r="AI101" s="79"/>
      <c r="AJ101" s="79"/>
      <c r="AK101" s="79"/>
      <c r="AL101" s="79"/>
      <c r="AM101" s="79"/>
      <c r="AN101" s="79"/>
      <c r="AO101" s="79"/>
      <c r="AP101" s="84"/>
      <c r="AQ101" s="79"/>
      <c r="AR101" s="79"/>
      <c r="AS101" s="79"/>
      <c r="AT101" s="79"/>
      <c r="AU101" s="86"/>
    </row>
    <row r="102" spans="22:47" x14ac:dyDescent="0.2">
      <c r="V102" s="83"/>
      <c r="Y102" s="79"/>
      <c r="Z102" s="79"/>
      <c r="AA102" s="79"/>
      <c r="AB102" s="79"/>
      <c r="AC102" s="83"/>
      <c r="AD102" s="83"/>
      <c r="AE102" s="83"/>
      <c r="AF102" s="79"/>
      <c r="AG102" s="79"/>
      <c r="AH102" s="79"/>
      <c r="AI102" s="79"/>
      <c r="AJ102" s="79"/>
      <c r="AK102" s="79"/>
      <c r="AL102" s="79"/>
      <c r="AM102" s="79"/>
      <c r="AN102" s="79"/>
      <c r="AO102" s="79"/>
      <c r="AP102" s="84"/>
      <c r="AQ102" s="79"/>
      <c r="AR102" s="79"/>
      <c r="AS102" s="79"/>
      <c r="AT102" s="79"/>
      <c r="AU102" s="86"/>
    </row>
    <row r="103" spans="22:47" x14ac:dyDescent="0.2">
      <c r="V103" s="83"/>
      <c r="Y103" s="79"/>
      <c r="Z103" s="79"/>
      <c r="AA103" s="79"/>
      <c r="AB103" s="79"/>
      <c r="AC103" s="83"/>
      <c r="AD103" s="83"/>
      <c r="AE103" s="83"/>
      <c r="AF103" s="79"/>
      <c r="AG103" s="79"/>
      <c r="AH103" s="79"/>
      <c r="AI103" s="79"/>
      <c r="AJ103" s="79"/>
      <c r="AK103" s="79"/>
      <c r="AL103" s="79"/>
      <c r="AM103" s="79"/>
      <c r="AN103" s="79"/>
      <c r="AO103" s="79"/>
      <c r="AP103" s="84"/>
      <c r="AQ103" s="79"/>
      <c r="AR103" s="79"/>
      <c r="AS103" s="79"/>
      <c r="AT103" s="79"/>
      <c r="AU103" s="86"/>
    </row>
    <row r="104" spans="22:47" x14ac:dyDescent="0.2">
      <c r="V104" s="83"/>
      <c r="Y104" s="79"/>
      <c r="Z104" s="79"/>
      <c r="AA104" s="79"/>
      <c r="AB104" s="79"/>
      <c r="AC104" s="83"/>
      <c r="AD104" s="83"/>
      <c r="AE104" s="83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84"/>
      <c r="AQ104" s="79"/>
      <c r="AR104" s="79"/>
      <c r="AS104" s="79"/>
      <c r="AT104" s="79"/>
      <c r="AU104" s="86"/>
    </row>
    <row r="105" spans="22:47" x14ac:dyDescent="0.2">
      <c r="V105" s="83"/>
      <c r="Y105" s="79"/>
      <c r="Z105" s="79"/>
      <c r="AA105" s="79"/>
      <c r="AB105" s="79"/>
      <c r="AC105" s="83"/>
      <c r="AD105" s="83"/>
      <c r="AE105" s="83"/>
      <c r="AF105" s="79"/>
      <c r="AG105" s="79"/>
      <c r="AH105" s="79"/>
      <c r="AI105" s="79"/>
      <c r="AJ105" s="79"/>
      <c r="AK105" s="79"/>
      <c r="AL105" s="79"/>
      <c r="AM105" s="79"/>
      <c r="AN105" s="79"/>
      <c r="AO105" s="79"/>
      <c r="AP105" s="84"/>
      <c r="AQ105" s="79"/>
      <c r="AR105" s="79"/>
      <c r="AS105" s="79"/>
      <c r="AT105" s="79"/>
      <c r="AU105" s="86"/>
    </row>
    <row r="106" spans="22:47" x14ac:dyDescent="0.2">
      <c r="V106" s="83"/>
      <c r="Y106" s="79"/>
      <c r="Z106" s="79"/>
      <c r="AA106" s="79"/>
      <c r="AB106" s="79"/>
      <c r="AC106" s="83"/>
      <c r="AD106" s="83"/>
      <c r="AE106" s="83"/>
      <c r="AF106" s="79"/>
      <c r="AG106" s="79"/>
      <c r="AH106" s="79"/>
      <c r="AI106" s="79"/>
      <c r="AJ106" s="79"/>
      <c r="AK106" s="79"/>
      <c r="AL106" s="79"/>
      <c r="AM106" s="79"/>
      <c r="AN106" s="79"/>
      <c r="AO106" s="79"/>
      <c r="AP106" s="84"/>
      <c r="AQ106" s="79"/>
      <c r="AR106" s="79"/>
      <c r="AS106" s="79"/>
      <c r="AT106" s="79"/>
      <c r="AU106" s="86"/>
    </row>
    <row r="107" spans="22:47" x14ac:dyDescent="0.2">
      <c r="V107" s="83"/>
      <c r="Y107" s="79"/>
      <c r="Z107" s="79"/>
      <c r="AA107" s="79"/>
      <c r="AB107" s="79"/>
      <c r="AC107" s="83"/>
      <c r="AD107" s="83"/>
      <c r="AE107" s="83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84"/>
      <c r="AQ107" s="79"/>
      <c r="AR107" s="79"/>
      <c r="AS107" s="79"/>
      <c r="AT107" s="79"/>
      <c r="AU107" s="86"/>
    </row>
    <row r="108" spans="22:47" x14ac:dyDescent="0.2">
      <c r="V108" s="83"/>
      <c r="Y108" s="79"/>
      <c r="Z108" s="79"/>
      <c r="AA108" s="79"/>
      <c r="AB108" s="79"/>
      <c r="AC108" s="83"/>
      <c r="AD108" s="83"/>
      <c r="AE108" s="83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84"/>
      <c r="AQ108" s="79"/>
      <c r="AR108" s="79"/>
      <c r="AS108" s="79"/>
      <c r="AT108" s="79"/>
      <c r="AU108" s="86"/>
    </row>
    <row r="109" spans="22:47" x14ac:dyDescent="0.2">
      <c r="V109" s="83"/>
      <c r="Y109" s="79"/>
      <c r="Z109" s="79"/>
      <c r="AA109" s="79"/>
      <c r="AB109" s="79"/>
      <c r="AC109" s="83"/>
      <c r="AD109" s="83"/>
      <c r="AE109" s="83"/>
      <c r="AF109" s="79"/>
      <c r="AG109" s="79"/>
      <c r="AH109" s="79"/>
      <c r="AI109" s="79"/>
      <c r="AJ109" s="79"/>
      <c r="AK109" s="79"/>
      <c r="AL109" s="79"/>
      <c r="AM109" s="79"/>
      <c r="AN109" s="79"/>
      <c r="AO109" s="79"/>
      <c r="AP109" s="84"/>
      <c r="AQ109" s="79"/>
      <c r="AR109" s="79"/>
      <c r="AS109" s="79"/>
      <c r="AT109" s="79"/>
      <c r="AU109" s="86"/>
    </row>
    <row r="110" spans="22:47" x14ac:dyDescent="0.2">
      <c r="V110" s="83"/>
      <c r="Y110" s="79"/>
      <c r="Z110" s="79"/>
      <c r="AA110" s="79"/>
      <c r="AB110" s="79"/>
      <c r="AC110" s="83"/>
      <c r="AD110" s="83"/>
      <c r="AE110" s="83"/>
      <c r="AF110" s="79"/>
      <c r="AG110" s="79"/>
      <c r="AH110" s="79"/>
      <c r="AI110" s="79"/>
      <c r="AJ110" s="79"/>
      <c r="AK110" s="79"/>
      <c r="AL110" s="79"/>
      <c r="AM110" s="79"/>
      <c r="AN110" s="79"/>
      <c r="AO110" s="79"/>
      <c r="AP110" s="84"/>
      <c r="AQ110" s="79"/>
      <c r="AR110" s="79"/>
      <c r="AS110" s="79"/>
      <c r="AT110" s="79"/>
      <c r="AU110" s="86"/>
    </row>
    <row r="111" spans="22:47" x14ac:dyDescent="0.2">
      <c r="V111" s="83"/>
      <c r="Y111" s="79"/>
      <c r="Z111" s="79"/>
      <c r="AA111" s="79"/>
      <c r="AB111" s="79"/>
      <c r="AC111" s="83"/>
      <c r="AD111" s="83"/>
      <c r="AE111" s="83"/>
      <c r="AF111" s="79"/>
      <c r="AG111" s="79"/>
      <c r="AH111" s="79"/>
      <c r="AI111" s="79"/>
      <c r="AJ111" s="79"/>
      <c r="AK111" s="79"/>
      <c r="AL111" s="79"/>
      <c r="AM111" s="79"/>
      <c r="AN111" s="79"/>
      <c r="AO111" s="79"/>
      <c r="AP111" s="84"/>
      <c r="AQ111" s="79"/>
      <c r="AR111" s="79"/>
      <c r="AS111" s="79"/>
      <c r="AT111" s="79"/>
      <c r="AU111" s="86"/>
    </row>
    <row r="112" spans="22:47" x14ac:dyDescent="0.2">
      <c r="V112" s="83"/>
      <c r="Y112" s="79"/>
      <c r="Z112" s="79"/>
      <c r="AA112" s="79"/>
      <c r="AB112" s="79"/>
      <c r="AC112" s="83"/>
      <c r="AD112" s="83"/>
      <c r="AE112" s="83"/>
      <c r="AF112" s="79"/>
      <c r="AG112" s="79"/>
      <c r="AH112" s="79"/>
      <c r="AI112" s="79"/>
      <c r="AJ112" s="79"/>
      <c r="AK112" s="79"/>
      <c r="AL112" s="79"/>
      <c r="AM112" s="79"/>
      <c r="AN112" s="79"/>
      <c r="AO112" s="79"/>
      <c r="AP112" s="84"/>
      <c r="AQ112" s="79"/>
      <c r="AR112" s="79"/>
      <c r="AS112" s="79"/>
      <c r="AT112" s="79"/>
      <c r="AU112" s="86"/>
    </row>
    <row r="113" spans="22:47" x14ac:dyDescent="0.2">
      <c r="V113" s="83"/>
      <c r="Y113" s="79"/>
      <c r="Z113" s="79"/>
      <c r="AA113" s="79"/>
      <c r="AB113" s="79"/>
      <c r="AC113" s="83"/>
      <c r="AD113" s="83"/>
      <c r="AE113" s="83"/>
      <c r="AF113" s="79"/>
      <c r="AG113" s="79"/>
      <c r="AH113" s="79"/>
      <c r="AI113" s="79"/>
      <c r="AJ113" s="79"/>
      <c r="AK113" s="79"/>
      <c r="AL113" s="79"/>
      <c r="AM113" s="79"/>
      <c r="AN113" s="79"/>
      <c r="AO113" s="79"/>
      <c r="AP113" s="84"/>
      <c r="AQ113" s="79"/>
      <c r="AR113" s="79"/>
      <c r="AS113" s="79"/>
      <c r="AT113" s="79"/>
      <c r="AU113" s="86"/>
    </row>
    <row r="114" spans="22:47" x14ac:dyDescent="0.2">
      <c r="V114" s="83"/>
      <c r="Y114" s="79"/>
      <c r="Z114" s="79"/>
      <c r="AA114" s="79"/>
      <c r="AB114" s="79"/>
      <c r="AC114" s="83"/>
      <c r="AD114" s="83"/>
      <c r="AE114" s="83"/>
      <c r="AF114" s="79"/>
      <c r="AG114" s="79"/>
      <c r="AH114" s="79"/>
      <c r="AI114" s="79"/>
      <c r="AJ114" s="79"/>
      <c r="AK114" s="79"/>
      <c r="AL114" s="79"/>
      <c r="AM114" s="79"/>
      <c r="AN114" s="79"/>
      <c r="AO114" s="79"/>
      <c r="AP114" s="84"/>
      <c r="AQ114" s="79"/>
      <c r="AR114" s="79"/>
      <c r="AS114" s="79"/>
      <c r="AT114" s="79"/>
      <c r="AU114" s="86"/>
    </row>
    <row r="115" spans="22:47" x14ac:dyDescent="0.2">
      <c r="V115" s="83"/>
      <c r="Y115" s="79"/>
      <c r="Z115" s="79"/>
      <c r="AA115" s="79"/>
      <c r="AB115" s="79"/>
      <c r="AC115" s="83"/>
      <c r="AD115" s="83"/>
      <c r="AE115" s="83"/>
      <c r="AF115" s="79"/>
      <c r="AG115" s="79"/>
      <c r="AH115" s="79"/>
      <c r="AI115" s="79"/>
      <c r="AJ115" s="79"/>
      <c r="AK115" s="79"/>
      <c r="AL115" s="79"/>
      <c r="AM115" s="79"/>
      <c r="AN115" s="79"/>
      <c r="AO115" s="79"/>
      <c r="AP115" s="84"/>
      <c r="AQ115" s="79"/>
      <c r="AR115" s="79"/>
      <c r="AS115" s="79"/>
      <c r="AT115" s="79"/>
      <c r="AU115" s="86"/>
    </row>
    <row r="116" spans="22:47" x14ac:dyDescent="0.2">
      <c r="V116" s="83"/>
      <c r="Y116" s="79"/>
      <c r="Z116" s="79"/>
      <c r="AA116" s="79"/>
      <c r="AB116" s="79"/>
      <c r="AC116" s="83"/>
      <c r="AD116" s="83"/>
      <c r="AE116" s="83"/>
      <c r="AF116" s="79"/>
      <c r="AG116" s="79"/>
      <c r="AH116" s="79"/>
      <c r="AI116" s="79"/>
      <c r="AJ116" s="79"/>
      <c r="AK116" s="79"/>
      <c r="AL116" s="79"/>
      <c r="AM116" s="79"/>
      <c r="AN116" s="79"/>
      <c r="AO116" s="79"/>
      <c r="AP116" s="84"/>
      <c r="AQ116" s="79"/>
      <c r="AR116" s="79"/>
      <c r="AS116" s="79"/>
      <c r="AT116" s="79"/>
      <c r="AU116" s="86"/>
    </row>
    <row r="117" spans="22:47" x14ac:dyDescent="0.2">
      <c r="V117" s="83"/>
      <c r="Y117" s="79"/>
      <c r="Z117" s="79"/>
      <c r="AA117" s="79"/>
      <c r="AB117" s="79"/>
      <c r="AC117" s="83"/>
      <c r="AD117" s="83"/>
      <c r="AE117" s="83"/>
      <c r="AF117" s="79"/>
      <c r="AG117" s="79"/>
      <c r="AH117" s="79"/>
      <c r="AI117" s="79"/>
      <c r="AJ117" s="79"/>
      <c r="AK117" s="79"/>
      <c r="AL117" s="79"/>
      <c r="AM117" s="79"/>
      <c r="AN117" s="79"/>
      <c r="AO117" s="79"/>
      <c r="AP117" s="84"/>
      <c r="AQ117" s="79"/>
      <c r="AR117" s="79"/>
      <c r="AS117" s="79"/>
      <c r="AT117" s="79"/>
      <c r="AU117" s="86"/>
    </row>
    <row r="118" spans="22:47" x14ac:dyDescent="0.2">
      <c r="V118" s="83"/>
      <c r="Y118" s="79"/>
      <c r="Z118" s="79"/>
      <c r="AA118" s="79"/>
      <c r="AB118" s="79"/>
      <c r="AC118" s="83"/>
      <c r="AD118" s="83"/>
      <c r="AE118" s="83"/>
      <c r="AF118" s="79"/>
      <c r="AG118" s="79"/>
      <c r="AH118" s="79"/>
      <c r="AI118" s="79"/>
      <c r="AJ118" s="79"/>
      <c r="AK118" s="79"/>
      <c r="AL118" s="79"/>
      <c r="AM118" s="79"/>
      <c r="AN118" s="79"/>
      <c r="AO118" s="79"/>
      <c r="AP118" s="84"/>
      <c r="AQ118" s="79"/>
      <c r="AR118" s="79"/>
      <c r="AS118" s="79"/>
      <c r="AT118" s="79"/>
      <c r="AU118" s="86"/>
    </row>
    <row r="119" spans="22:47" x14ac:dyDescent="0.2">
      <c r="V119" s="83"/>
      <c r="Y119" s="79"/>
      <c r="Z119" s="79"/>
      <c r="AA119" s="79"/>
      <c r="AB119" s="79"/>
      <c r="AC119" s="83"/>
      <c r="AD119" s="83"/>
      <c r="AE119" s="83"/>
      <c r="AF119" s="79"/>
      <c r="AG119" s="79"/>
      <c r="AH119" s="79"/>
      <c r="AI119" s="79"/>
      <c r="AJ119" s="79"/>
      <c r="AK119" s="79"/>
      <c r="AL119" s="79"/>
      <c r="AM119" s="79"/>
      <c r="AN119" s="79"/>
      <c r="AO119" s="79"/>
      <c r="AP119" s="84"/>
      <c r="AQ119" s="79"/>
      <c r="AR119" s="79"/>
      <c r="AS119" s="79"/>
      <c r="AT119" s="79"/>
      <c r="AU119" s="86"/>
    </row>
    <row r="120" spans="22:47" x14ac:dyDescent="0.2">
      <c r="V120" s="83"/>
      <c r="Y120" s="79"/>
      <c r="Z120" s="79"/>
      <c r="AA120" s="79"/>
      <c r="AB120" s="79"/>
      <c r="AC120" s="83"/>
      <c r="AD120" s="83"/>
      <c r="AE120" s="83"/>
      <c r="AF120" s="79"/>
      <c r="AG120" s="79"/>
      <c r="AH120" s="79"/>
      <c r="AI120" s="79"/>
      <c r="AJ120" s="79"/>
      <c r="AK120" s="79"/>
      <c r="AL120" s="79"/>
      <c r="AM120" s="79"/>
      <c r="AN120" s="79"/>
      <c r="AO120" s="79"/>
      <c r="AP120" s="84"/>
      <c r="AQ120" s="79"/>
      <c r="AR120" s="79"/>
      <c r="AS120" s="79"/>
      <c r="AT120" s="79"/>
      <c r="AU120" s="86"/>
    </row>
    <row r="121" spans="22:47" x14ac:dyDescent="0.2">
      <c r="V121" s="83"/>
      <c r="Y121" s="79"/>
      <c r="Z121" s="79"/>
      <c r="AA121" s="79"/>
      <c r="AB121" s="79"/>
      <c r="AC121" s="83"/>
      <c r="AD121" s="83"/>
      <c r="AE121" s="83"/>
      <c r="AF121" s="79"/>
      <c r="AG121" s="79"/>
      <c r="AH121" s="79"/>
      <c r="AI121" s="79"/>
      <c r="AJ121" s="79"/>
      <c r="AK121" s="79"/>
      <c r="AL121" s="79"/>
      <c r="AM121" s="79"/>
      <c r="AN121" s="79"/>
      <c r="AO121" s="79"/>
      <c r="AP121" s="84"/>
      <c r="AQ121" s="79"/>
      <c r="AR121" s="79"/>
      <c r="AS121" s="79"/>
      <c r="AT121" s="79"/>
      <c r="AU121" s="86"/>
    </row>
    <row r="122" spans="22:47" x14ac:dyDescent="0.2">
      <c r="V122" s="83"/>
      <c r="Y122" s="79"/>
      <c r="Z122" s="79"/>
      <c r="AA122" s="79"/>
      <c r="AB122" s="79"/>
      <c r="AC122" s="83"/>
      <c r="AD122" s="83"/>
      <c r="AE122" s="83"/>
      <c r="AF122" s="79"/>
      <c r="AG122" s="79"/>
      <c r="AH122" s="79"/>
      <c r="AI122" s="79"/>
      <c r="AJ122" s="79"/>
      <c r="AK122" s="79"/>
      <c r="AL122" s="79"/>
      <c r="AM122" s="79"/>
      <c r="AN122" s="79"/>
      <c r="AO122" s="79"/>
      <c r="AP122" s="84"/>
      <c r="AQ122" s="79"/>
      <c r="AR122" s="79"/>
      <c r="AS122" s="79"/>
      <c r="AT122" s="79"/>
      <c r="AU122" s="86"/>
    </row>
    <row r="123" spans="22:47" x14ac:dyDescent="0.2">
      <c r="V123" s="83"/>
      <c r="Y123" s="79"/>
      <c r="Z123" s="79"/>
      <c r="AA123" s="79"/>
      <c r="AB123" s="79"/>
      <c r="AC123" s="83"/>
      <c r="AD123" s="83"/>
      <c r="AE123" s="83"/>
      <c r="AF123" s="79"/>
      <c r="AG123" s="79"/>
      <c r="AH123" s="79"/>
      <c r="AI123" s="79"/>
      <c r="AJ123" s="79"/>
      <c r="AK123" s="79"/>
      <c r="AL123" s="79"/>
      <c r="AM123" s="79"/>
      <c r="AN123" s="79"/>
      <c r="AO123" s="79"/>
      <c r="AP123" s="84"/>
      <c r="AQ123" s="79"/>
      <c r="AR123" s="79"/>
      <c r="AS123" s="79"/>
      <c r="AT123" s="79"/>
      <c r="AU123" s="86"/>
    </row>
    <row r="124" spans="22:47" x14ac:dyDescent="0.2">
      <c r="V124" s="83"/>
      <c r="Y124" s="79"/>
      <c r="Z124" s="79"/>
      <c r="AA124" s="79"/>
      <c r="AB124" s="79"/>
      <c r="AC124" s="83"/>
      <c r="AD124" s="83"/>
      <c r="AE124" s="83"/>
      <c r="AF124" s="79"/>
      <c r="AG124" s="79"/>
      <c r="AH124" s="79"/>
      <c r="AI124" s="79"/>
      <c r="AJ124" s="79"/>
      <c r="AK124" s="79"/>
      <c r="AL124" s="79"/>
      <c r="AM124" s="79"/>
      <c r="AN124" s="79"/>
      <c r="AO124" s="79"/>
      <c r="AP124" s="84"/>
      <c r="AQ124" s="79"/>
      <c r="AR124" s="79"/>
      <c r="AS124" s="79"/>
      <c r="AT124" s="79"/>
      <c r="AU124" s="86"/>
    </row>
    <row r="125" spans="22:47" x14ac:dyDescent="0.2">
      <c r="V125" s="83"/>
      <c r="Y125" s="79"/>
      <c r="Z125" s="79"/>
      <c r="AA125" s="79"/>
      <c r="AB125" s="79"/>
      <c r="AC125" s="83"/>
      <c r="AD125" s="83"/>
      <c r="AE125" s="83"/>
      <c r="AF125" s="79"/>
      <c r="AG125" s="79"/>
      <c r="AH125" s="79"/>
      <c r="AI125" s="79"/>
      <c r="AJ125" s="79"/>
      <c r="AK125" s="79"/>
      <c r="AL125" s="79"/>
      <c r="AM125" s="79"/>
      <c r="AN125" s="79"/>
      <c r="AO125" s="79"/>
      <c r="AP125" s="84"/>
      <c r="AQ125" s="79"/>
      <c r="AR125" s="79"/>
      <c r="AS125" s="79"/>
      <c r="AT125" s="79"/>
      <c r="AU125" s="86"/>
    </row>
    <row r="126" spans="22:47" x14ac:dyDescent="0.2">
      <c r="V126" s="83"/>
      <c r="Y126" s="79"/>
      <c r="Z126" s="79"/>
      <c r="AA126" s="79"/>
      <c r="AB126" s="79"/>
      <c r="AC126" s="83"/>
      <c r="AD126" s="83"/>
      <c r="AE126" s="83"/>
      <c r="AF126" s="79"/>
      <c r="AG126" s="79"/>
      <c r="AH126" s="79"/>
      <c r="AI126" s="79"/>
      <c r="AJ126" s="79"/>
      <c r="AK126" s="79"/>
      <c r="AL126" s="79"/>
      <c r="AM126" s="79"/>
      <c r="AN126" s="79"/>
      <c r="AO126" s="79"/>
      <c r="AP126" s="84"/>
      <c r="AQ126" s="79"/>
      <c r="AR126" s="79"/>
      <c r="AS126" s="79"/>
      <c r="AT126" s="79"/>
      <c r="AU126" s="86"/>
    </row>
    <row r="127" spans="22:47" x14ac:dyDescent="0.2">
      <c r="V127" s="83"/>
      <c r="Y127" s="79"/>
      <c r="Z127" s="79"/>
      <c r="AA127" s="79"/>
      <c r="AB127" s="79"/>
      <c r="AC127" s="83"/>
      <c r="AD127" s="83"/>
      <c r="AE127" s="83"/>
      <c r="AF127" s="79"/>
      <c r="AG127" s="79"/>
      <c r="AH127" s="79"/>
      <c r="AI127" s="79"/>
      <c r="AJ127" s="79"/>
      <c r="AK127" s="79"/>
      <c r="AL127" s="79"/>
      <c r="AM127" s="79"/>
      <c r="AN127" s="79"/>
      <c r="AO127" s="79"/>
      <c r="AP127" s="84"/>
      <c r="AQ127" s="79"/>
      <c r="AR127" s="79"/>
      <c r="AS127" s="79"/>
      <c r="AT127" s="79"/>
      <c r="AU127" s="86"/>
    </row>
    <row r="128" spans="22:47" x14ac:dyDescent="0.2">
      <c r="V128" s="83"/>
      <c r="Y128" s="79"/>
      <c r="Z128" s="79"/>
      <c r="AA128" s="79"/>
      <c r="AB128" s="79"/>
      <c r="AC128" s="83"/>
      <c r="AD128" s="83"/>
      <c r="AE128" s="83"/>
      <c r="AF128" s="79"/>
      <c r="AG128" s="79"/>
      <c r="AH128" s="79"/>
      <c r="AI128" s="79"/>
      <c r="AJ128" s="79"/>
      <c r="AK128" s="79"/>
      <c r="AL128" s="79"/>
      <c r="AM128" s="79"/>
      <c r="AN128" s="79"/>
      <c r="AO128" s="79"/>
      <c r="AP128" s="84"/>
      <c r="AQ128" s="79"/>
      <c r="AR128" s="79"/>
      <c r="AS128" s="79"/>
      <c r="AT128" s="79"/>
      <c r="AU128" s="86"/>
    </row>
    <row r="129" spans="22:47" x14ac:dyDescent="0.2">
      <c r="V129" s="83"/>
      <c r="Y129" s="79"/>
      <c r="Z129" s="79"/>
      <c r="AA129" s="79"/>
      <c r="AB129" s="79"/>
      <c r="AC129" s="83"/>
      <c r="AD129" s="83"/>
      <c r="AE129" s="83"/>
      <c r="AF129" s="79"/>
      <c r="AG129" s="79"/>
      <c r="AH129" s="79"/>
      <c r="AI129" s="79"/>
      <c r="AJ129" s="79"/>
      <c r="AK129" s="79"/>
      <c r="AL129" s="79"/>
      <c r="AM129" s="79"/>
      <c r="AN129" s="79"/>
      <c r="AO129" s="79"/>
      <c r="AP129" s="84"/>
      <c r="AQ129" s="79"/>
      <c r="AR129" s="79"/>
      <c r="AS129" s="79"/>
      <c r="AT129" s="79"/>
      <c r="AU129" s="86"/>
    </row>
    <row r="130" spans="22:47" x14ac:dyDescent="0.2">
      <c r="V130" s="83"/>
      <c r="Y130" s="79"/>
      <c r="Z130" s="79"/>
      <c r="AA130" s="79"/>
      <c r="AB130" s="79"/>
      <c r="AC130" s="83"/>
      <c r="AD130" s="83"/>
      <c r="AE130" s="83"/>
      <c r="AF130" s="79"/>
      <c r="AG130" s="79"/>
      <c r="AH130" s="79"/>
      <c r="AI130" s="79"/>
      <c r="AJ130" s="79"/>
      <c r="AK130" s="79"/>
      <c r="AL130" s="79"/>
      <c r="AM130" s="79"/>
      <c r="AN130" s="79"/>
      <c r="AO130" s="79"/>
      <c r="AP130" s="84"/>
      <c r="AQ130" s="79"/>
      <c r="AR130" s="79"/>
      <c r="AS130" s="79"/>
      <c r="AT130" s="79"/>
      <c r="AU130" s="86"/>
    </row>
    <row r="131" spans="22:47" x14ac:dyDescent="0.2">
      <c r="V131" s="83"/>
      <c r="Y131" s="79"/>
      <c r="Z131" s="79"/>
      <c r="AA131" s="79"/>
      <c r="AB131" s="79"/>
      <c r="AC131" s="83"/>
      <c r="AD131" s="83"/>
      <c r="AE131" s="83"/>
      <c r="AF131" s="79"/>
      <c r="AG131" s="79"/>
      <c r="AH131" s="79"/>
      <c r="AI131" s="79"/>
      <c r="AJ131" s="79"/>
      <c r="AK131" s="79"/>
      <c r="AL131" s="79"/>
      <c r="AM131" s="79"/>
      <c r="AN131" s="79"/>
      <c r="AO131" s="79"/>
      <c r="AP131" s="84"/>
      <c r="AQ131" s="79"/>
      <c r="AR131" s="79"/>
      <c r="AS131" s="79"/>
      <c r="AT131" s="79"/>
      <c r="AU131" s="86"/>
    </row>
    <row r="132" spans="22:47" x14ac:dyDescent="0.2">
      <c r="V132" s="83"/>
      <c r="Y132" s="79"/>
      <c r="Z132" s="79"/>
      <c r="AA132" s="79"/>
      <c r="AB132" s="79"/>
      <c r="AC132" s="83"/>
      <c r="AD132" s="83"/>
      <c r="AE132" s="83"/>
      <c r="AF132" s="79"/>
      <c r="AG132" s="79"/>
      <c r="AH132" s="79"/>
      <c r="AI132" s="79"/>
      <c r="AJ132" s="79"/>
      <c r="AK132" s="79"/>
      <c r="AL132" s="79"/>
      <c r="AM132" s="79"/>
      <c r="AN132" s="79"/>
      <c r="AO132" s="79"/>
      <c r="AP132" s="84"/>
      <c r="AQ132" s="79"/>
      <c r="AR132" s="79"/>
      <c r="AS132" s="79"/>
      <c r="AT132" s="79"/>
      <c r="AU132" s="86"/>
    </row>
    <row r="133" spans="22:47" x14ac:dyDescent="0.2">
      <c r="V133" s="83"/>
      <c r="Y133" s="79"/>
      <c r="Z133" s="79"/>
      <c r="AA133" s="79"/>
      <c r="AB133" s="79"/>
      <c r="AC133" s="83"/>
      <c r="AD133" s="83"/>
      <c r="AE133" s="83"/>
      <c r="AF133" s="79"/>
      <c r="AG133" s="79"/>
      <c r="AH133" s="79"/>
      <c r="AI133" s="79"/>
      <c r="AJ133" s="79"/>
      <c r="AK133" s="79"/>
      <c r="AL133" s="79"/>
      <c r="AM133" s="79"/>
      <c r="AN133" s="79"/>
      <c r="AO133" s="79"/>
      <c r="AP133" s="84"/>
      <c r="AQ133" s="79"/>
      <c r="AR133" s="79"/>
      <c r="AS133" s="79"/>
      <c r="AT133" s="79"/>
      <c r="AU133" s="86"/>
    </row>
    <row r="134" spans="22:47" x14ac:dyDescent="0.2">
      <c r="V134" s="83"/>
      <c r="Y134" s="79"/>
      <c r="Z134" s="79"/>
      <c r="AA134" s="79"/>
      <c r="AB134" s="79"/>
      <c r="AC134" s="83"/>
      <c r="AD134" s="83"/>
      <c r="AE134" s="83"/>
      <c r="AF134" s="79"/>
      <c r="AG134" s="79"/>
      <c r="AH134" s="79"/>
      <c r="AI134" s="79"/>
      <c r="AJ134" s="79"/>
      <c r="AK134" s="79"/>
      <c r="AL134" s="79"/>
      <c r="AM134" s="79"/>
      <c r="AN134" s="79"/>
      <c r="AO134" s="79"/>
      <c r="AP134" s="84"/>
      <c r="AQ134" s="79"/>
      <c r="AR134" s="79"/>
      <c r="AS134" s="79"/>
      <c r="AT134" s="79"/>
      <c r="AU134" s="86"/>
    </row>
    <row r="135" spans="22:47" x14ac:dyDescent="0.2">
      <c r="V135" s="83"/>
      <c r="Y135" s="79"/>
      <c r="Z135" s="79"/>
      <c r="AA135" s="79"/>
      <c r="AB135" s="79"/>
      <c r="AC135" s="83"/>
      <c r="AD135" s="83"/>
      <c r="AE135" s="83"/>
      <c r="AF135" s="79"/>
      <c r="AG135" s="79"/>
      <c r="AH135" s="79"/>
      <c r="AI135" s="79"/>
      <c r="AJ135" s="79"/>
      <c r="AK135" s="79"/>
      <c r="AL135" s="79"/>
      <c r="AM135" s="79"/>
      <c r="AN135" s="79"/>
      <c r="AO135" s="79"/>
      <c r="AP135" s="84"/>
      <c r="AQ135" s="79"/>
      <c r="AR135" s="79"/>
      <c r="AS135" s="79"/>
      <c r="AT135" s="79"/>
      <c r="AU135" s="86"/>
    </row>
    <row r="136" spans="22:47" x14ac:dyDescent="0.2">
      <c r="V136" s="83"/>
      <c r="Y136" s="79"/>
      <c r="Z136" s="79"/>
      <c r="AA136" s="79"/>
      <c r="AB136" s="79"/>
      <c r="AC136" s="83"/>
      <c r="AD136" s="83"/>
      <c r="AE136" s="83"/>
      <c r="AF136" s="79"/>
      <c r="AG136" s="79"/>
      <c r="AH136" s="79"/>
      <c r="AI136" s="79"/>
      <c r="AJ136" s="79"/>
      <c r="AK136" s="79"/>
      <c r="AL136" s="79"/>
      <c r="AM136" s="79"/>
      <c r="AN136" s="79"/>
      <c r="AO136" s="79"/>
      <c r="AP136" s="84"/>
      <c r="AQ136" s="79"/>
      <c r="AR136" s="79"/>
      <c r="AS136" s="79"/>
      <c r="AT136" s="79"/>
      <c r="AU136" s="86"/>
    </row>
    <row r="137" spans="22:47" x14ac:dyDescent="0.2">
      <c r="V137" s="83"/>
      <c r="Y137" s="79"/>
      <c r="Z137" s="79"/>
      <c r="AA137" s="79"/>
      <c r="AB137" s="79"/>
      <c r="AC137" s="83"/>
      <c r="AD137" s="83"/>
      <c r="AE137" s="83"/>
      <c r="AF137" s="79"/>
      <c r="AG137" s="79"/>
      <c r="AH137" s="79"/>
      <c r="AI137" s="79"/>
      <c r="AJ137" s="79"/>
      <c r="AK137" s="79"/>
      <c r="AL137" s="79"/>
      <c r="AM137" s="79"/>
      <c r="AN137" s="79"/>
      <c r="AO137" s="79"/>
      <c r="AP137" s="84"/>
      <c r="AQ137" s="79"/>
      <c r="AR137" s="79"/>
      <c r="AS137" s="79"/>
      <c r="AT137" s="79"/>
      <c r="AU137" s="86"/>
    </row>
    <row r="138" spans="22:47" x14ac:dyDescent="0.2">
      <c r="V138" s="83"/>
      <c r="Y138" s="79"/>
      <c r="Z138" s="79"/>
      <c r="AA138" s="79"/>
      <c r="AB138" s="79"/>
      <c r="AC138" s="83"/>
      <c r="AD138" s="83"/>
      <c r="AE138" s="83"/>
      <c r="AF138" s="79"/>
      <c r="AG138" s="79"/>
      <c r="AH138" s="79"/>
      <c r="AI138" s="79"/>
      <c r="AJ138" s="79"/>
      <c r="AK138" s="79"/>
      <c r="AL138" s="79"/>
      <c r="AM138" s="79"/>
      <c r="AN138" s="79"/>
      <c r="AO138" s="79"/>
      <c r="AP138" s="84"/>
      <c r="AQ138" s="79"/>
      <c r="AR138" s="79"/>
      <c r="AS138" s="79"/>
      <c r="AT138" s="79"/>
      <c r="AU138" s="86"/>
    </row>
    <row r="139" spans="22:47" x14ac:dyDescent="0.2">
      <c r="V139" s="83"/>
      <c r="Y139" s="79"/>
      <c r="Z139" s="79"/>
      <c r="AA139" s="79"/>
      <c r="AB139" s="79"/>
      <c r="AC139" s="83"/>
      <c r="AD139" s="83"/>
      <c r="AE139" s="83"/>
      <c r="AF139" s="79"/>
      <c r="AG139" s="79"/>
      <c r="AH139" s="79"/>
      <c r="AI139" s="79"/>
      <c r="AJ139" s="79"/>
      <c r="AK139" s="79"/>
      <c r="AL139" s="79"/>
      <c r="AM139" s="79"/>
      <c r="AN139" s="79"/>
      <c r="AO139" s="79"/>
      <c r="AP139" s="84"/>
      <c r="AQ139" s="79"/>
      <c r="AR139" s="79"/>
      <c r="AS139" s="79"/>
      <c r="AT139" s="79"/>
      <c r="AU139" s="86"/>
    </row>
    <row r="140" spans="22:47" x14ac:dyDescent="0.2">
      <c r="V140" s="83"/>
      <c r="Y140" s="79"/>
      <c r="Z140" s="79"/>
      <c r="AA140" s="79"/>
      <c r="AB140" s="79"/>
      <c r="AC140" s="83"/>
      <c r="AD140" s="83"/>
      <c r="AE140" s="83"/>
      <c r="AF140" s="79"/>
      <c r="AG140" s="79"/>
      <c r="AH140" s="79"/>
      <c r="AI140" s="79"/>
      <c r="AJ140" s="79"/>
      <c r="AK140" s="79"/>
      <c r="AL140" s="79"/>
      <c r="AM140" s="79"/>
      <c r="AN140" s="79"/>
      <c r="AO140" s="79"/>
      <c r="AP140" s="84"/>
      <c r="AQ140" s="79"/>
      <c r="AR140" s="79"/>
      <c r="AS140" s="79"/>
      <c r="AT140" s="79"/>
      <c r="AU140" s="86"/>
    </row>
    <row r="141" spans="22:47" x14ac:dyDescent="0.2">
      <c r="V141" s="83"/>
      <c r="Y141" s="79"/>
      <c r="Z141" s="79"/>
      <c r="AA141" s="79"/>
      <c r="AB141" s="79"/>
      <c r="AC141" s="83"/>
      <c r="AD141" s="83"/>
      <c r="AE141" s="83"/>
      <c r="AF141" s="79"/>
      <c r="AG141" s="79"/>
      <c r="AH141" s="79"/>
      <c r="AI141" s="79"/>
      <c r="AJ141" s="79"/>
      <c r="AK141" s="79"/>
      <c r="AL141" s="79"/>
      <c r="AM141" s="79"/>
      <c r="AN141" s="79"/>
      <c r="AO141" s="79"/>
      <c r="AP141" s="84"/>
      <c r="AQ141" s="79"/>
      <c r="AR141" s="79"/>
      <c r="AS141" s="79"/>
      <c r="AT141" s="79"/>
      <c r="AU141" s="86"/>
    </row>
    <row r="142" spans="22:47" x14ac:dyDescent="0.2">
      <c r="V142" s="83"/>
      <c r="Y142" s="79"/>
      <c r="Z142" s="79"/>
      <c r="AA142" s="79"/>
      <c r="AB142" s="79"/>
      <c r="AC142" s="83"/>
      <c r="AD142" s="83"/>
      <c r="AE142" s="83"/>
      <c r="AF142" s="79"/>
      <c r="AG142" s="79"/>
      <c r="AH142" s="79"/>
      <c r="AI142" s="79"/>
      <c r="AJ142" s="79"/>
      <c r="AK142" s="79"/>
      <c r="AL142" s="79"/>
      <c r="AM142" s="79"/>
      <c r="AN142" s="79"/>
      <c r="AO142" s="79"/>
      <c r="AP142" s="84"/>
      <c r="AQ142" s="79"/>
      <c r="AR142" s="79"/>
      <c r="AS142" s="79"/>
      <c r="AT142" s="79"/>
      <c r="AU142" s="86"/>
    </row>
    <row r="143" spans="22:47" x14ac:dyDescent="0.2">
      <c r="V143" s="83"/>
      <c r="Y143" s="79"/>
      <c r="Z143" s="79"/>
      <c r="AA143" s="79"/>
      <c r="AB143" s="79"/>
      <c r="AC143" s="83"/>
      <c r="AD143" s="83"/>
      <c r="AE143" s="83"/>
      <c r="AF143" s="79"/>
      <c r="AG143" s="79"/>
      <c r="AH143" s="79"/>
      <c r="AI143" s="79"/>
      <c r="AJ143" s="79"/>
      <c r="AK143" s="79"/>
      <c r="AL143" s="79"/>
      <c r="AM143" s="79"/>
      <c r="AN143" s="79"/>
      <c r="AO143" s="79"/>
      <c r="AP143" s="84"/>
      <c r="AQ143" s="79"/>
      <c r="AR143" s="79"/>
      <c r="AS143" s="79"/>
      <c r="AT143" s="79"/>
      <c r="AU143" s="86"/>
    </row>
    <row r="144" spans="22:47" x14ac:dyDescent="0.2">
      <c r="V144" s="83"/>
      <c r="Y144" s="79"/>
      <c r="Z144" s="79"/>
      <c r="AA144" s="79"/>
      <c r="AB144" s="79"/>
      <c r="AC144" s="83"/>
      <c r="AD144" s="83"/>
      <c r="AE144" s="83"/>
      <c r="AF144" s="79"/>
      <c r="AG144" s="79"/>
      <c r="AH144" s="79"/>
      <c r="AI144" s="79"/>
      <c r="AJ144" s="79"/>
      <c r="AK144" s="79"/>
      <c r="AL144" s="79"/>
      <c r="AM144" s="79"/>
      <c r="AN144" s="79"/>
      <c r="AO144" s="79"/>
      <c r="AP144" s="84"/>
      <c r="AQ144" s="79"/>
      <c r="AR144" s="79"/>
      <c r="AS144" s="79"/>
      <c r="AT144" s="79"/>
      <c r="AU144" s="86"/>
    </row>
    <row r="145" spans="22:47" x14ac:dyDescent="0.2">
      <c r="V145" s="83"/>
      <c r="Y145" s="79"/>
      <c r="Z145" s="79"/>
      <c r="AA145" s="79"/>
      <c r="AB145" s="79"/>
      <c r="AC145" s="83"/>
      <c r="AD145" s="83"/>
      <c r="AE145" s="83"/>
      <c r="AF145" s="79"/>
      <c r="AG145" s="79"/>
      <c r="AH145" s="79"/>
      <c r="AI145" s="79"/>
      <c r="AJ145" s="79"/>
      <c r="AK145" s="79"/>
      <c r="AL145" s="79"/>
      <c r="AM145" s="79"/>
      <c r="AN145" s="79"/>
      <c r="AO145" s="79"/>
      <c r="AP145" s="84"/>
      <c r="AQ145" s="79"/>
      <c r="AR145" s="79"/>
      <c r="AS145" s="79"/>
      <c r="AT145" s="79"/>
      <c r="AU145" s="86"/>
    </row>
    <row r="146" spans="22:47" x14ac:dyDescent="0.2">
      <c r="V146" s="83"/>
      <c r="Y146" s="79"/>
      <c r="Z146" s="79"/>
      <c r="AA146" s="79"/>
      <c r="AB146" s="79"/>
      <c r="AC146" s="83"/>
      <c r="AD146" s="83"/>
      <c r="AE146" s="83"/>
      <c r="AF146" s="79"/>
      <c r="AG146" s="79"/>
      <c r="AH146" s="79"/>
      <c r="AI146" s="79"/>
      <c r="AJ146" s="79"/>
      <c r="AK146" s="79"/>
      <c r="AL146" s="79"/>
      <c r="AM146" s="79"/>
      <c r="AN146" s="79"/>
      <c r="AO146" s="79"/>
      <c r="AP146" s="84"/>
      <c r="AQ146" s="79"/>
      <c r="AR146" s="79"/>
      <c r="AS146" s="79"/>
      <c r="AT146" s="79"/>
      <c r="AU146" s="86"/>
    </row>
    <row r="147" spans="22:47" x14ac:dyDescent="0.2">
      <c r="V147" s="83"/>
      <c r="Y147" s="79"/>
      <c r="Z147" s="79"/>
      <c r="AA147" s="79"/>
      <c r="AB147" s="79"/>
      <c r="AC147" s="83"/>
      <c r="AD147" s="83"/>
      <c r="AE147" s="83"/>
      <c r="AF147" s="79"/>
      <c r="AG147" s="79"/>
      <c r="AH147" s="79"/>
      <c r="AI147" s="79"/>
      <c r="AJ147" s="79"/>
      <c r="AK147" s="79"/>
      <c r="AL147" s="79"/>
      <c r="AM147" s="79"/>
      <c r="AN147" s="79"/>
      <c r="AO147" s="79"/>
      <c r="AP147" s="84"/>
      <c r="AQ147" s="79"/>
      <c r="AR147" s="79"/>
      <c r="AS147" s="79"/>
      <c r="AT147" s="79"/>
      <c r="AU147" s="86"/>
    </row>
    <row r="148" spans="22:47" x14ac:dyDescent="0.2">
      <c r="V148" s="83"/>
      <c r="Y148" s="79"/>
      <c r="Z148" s="79"/>
      <c r="AA148" s="79"/>
      <c r="AB148" s="79"/>
      <c r="AC148" s="83"/>
      <c r="AD148" s="83"/>
      <c r="AE148" s="83"/>
      <c r="AF148" s="79"/>
      <c r="AG148" s="79"/>
      <c r="AH148" s="79"/>
      <c r="AI148" s="79"/>
      <c r="AJ148" s="79"/>
      <c r="AK148" s="79"/>
      <c r="AL148" s="79"/>
      <c r="AM148" s="79"/>
      <c r="AN148" s="79"/>
      <c r="AO148" s="79"/>
      <c r="AP148" s="84"/>
      <c r="AQ148" s="79"/>
      <c r="AR148" s="79"/>
      <c r="AS148" s="79"/>
      <c r="AT148" s="79"/>
      <c r="AU148" s="86"/>
    </row>
    <row r="149" spans="22:47" x14ac:dyDescent="0.2">
      <c r="V149" s="83"/>
      <c r="Y149" s="79"/>
      <c r="Z149" s="79"/>
      <c r="AA149" s="79"/>
      <c r="AB149" s="79"/>
      <c r="AC149" s="83"/>
      <c r="AD149" s="83"/>
      <c r="AE149" s="83"/>
      <c r="AF149" s="79"/>
      <c r="AG149" s="79"/>
      <c r="AH149" s="79"/>
      <c r="AI149" s="79"/>
      <c r="AJ149" s="79"/>
      <c r="AK149" s="79"/>
      <c r="AL149" s="79"/>
      <c r="AM149" s="79"/>
      <c r="AN149" s="79"/>
      <c r="AO149" s="79"/>
      <c r="AP149" s="84"/>
      <c r="AQ149" s="79"/>
      <c r="AR149" s="79"/>
      <c r="AS149" s="79"/>
      <c r="AT149" s="79"/>
      <c r="AU149" s="86"/>
    </row>
    <row r="150" spans="22:47" x14ac:dyDescent="0.2">
      <c r="V150" s="83"/>
      <c r="Y150" s="79"/>
      <c r="Z150" s="79"/>
      <c r="AA150" s="79"/>
      <c r="AB150" s="79"/>
      <c r="AC150" s="83"/>
      <c r="AD150" s="83"/>
      <c r="AE150" s="83"/>
      <c r="AF150" s="79"/>
      <c r="AG150" s="79"/>
      <c r="AH150" s="79"/>
      <c r="AI150" s="79"/>
      <c r="AJ150" s="79"/>
      <c r="AK150" s="79"/>
      <c r="AL150" s="79"/>
      <c r="AM150" s="79"/>
      <c r="AN150" s="79"/>
      <c r="AO150" s="79"/>
      <c r="AP150" s="84"/>
      <c r="AQ150" s="79"/>
      <c r="AR150" s="79"/>
      <c r="AS150" s="79"/>
      <c r="AT150" s="79"/>
      <c r="AU150" s="86"/>
    </row>
    <row r="151" spans="22:47" x14ac:dyDescent="0.2">
      <c r="V151" s="83"/>
      <c r="Y151" s="79"/>
      <c r="Z151" s="79"/>
      <c r="AA151" s="79"/>
      <c r="AB151" s="79"/>
      <c r="AC151" s="83"/>
      <c r="AD151" s="83"/>
      <c r="AE151" s="83"/>
      <c r="AF151" s="79"/>
      <c r="AG151" s="79"/>
      <c r="AH151" s="79"/>
      <c r="AI151" s="79"/>
      <c r="AJ151" s="79"/>
      <c r="AK151" s="79"/>
      <c r="AL151" s="79"/>
      <c r="AM151" s="79"/>
      <c r="AN151" s="79"/>
      <c r="AO151" s="79"/>
      <c r="AP151" s="84"/>
      <c r="AQ151" s="79"/>
      <c r="AR151" s="79"/>
      <c r="AS151" s="79"/>
      <c r="AT151" s="79"/>
      <c r="AU151" s="86"/>
    </row>
    <row r="152" spans="22:47" x14ac:dyDescent="0.2">
      <c r="V152" s="83"/>
      <c r="Y152" s="79"/>
      <c r="Z152" s="79"/>
      <c r="AA152" s="79"/>
      <c r="AB152" s="79"/>
      <c r="AC152" s="83"/>
      <c r="AD152" s="83"/>
      <c r="AE152" s="83"/>
      <c r="AF152" s="79"/>
      <c r="AG152" s="79"/>
      <c r="AH152" s="79"/>
      <c r="AI152" s="79"/>
      <c r="AJ152" s="79"/>
      <c r="AK152" s="79"/>
      <c r="AL152" s="79"/>
      <c r="AM152" s="79"/>
      <c r="AN152" s="79"/>
      <c r="AO152" s="79"/>
      <c r="AP152" s="84"/>
      <c r="AQ152" s="79"/>
      <c r="AR152" s="79"/>
      <c r="AS152" s="79"/>
      <c r="AT152" s="79"/>
      <c r="AU152" s="86"/>
    </row>
    <row r="153" spans="22:47" x14ac:dyDescent="0.2">
      <c r="V153" s="83"/>
      <c r="Y153" s="79"/>
      <c r="Z153" s="79"/>
      <c r="AA153" s="79"/>
      <c r="AB153" s="79"/>
      <c r="AC153" s="83"/>
      <c r="AD153" s="83"/>
      <c r="AE153" s="83"/>
      <c r="AF153" s="79"/>
      <c r="AG153" s="79"/>
      <c r="AH153" s="79"/>
      <c r="AI153" s="79"/>
      <c r="AJ153" s="79"/>
      <c r="AK153" s="79"/>
      <c r="AL153" s="79"/>
      <c r="AM153" s="79"/>
      <c r="AN153" s="79"/>
      <c r="AO153" s="79"/>
      <c r="AP153" s="84"/>
      <c r="AQ153" s="79"/>
      <c r="AR153" s="79"/>
      <c r="AS153" s="79"/>
      <c r="AT153" s="79"/>
      <c r="AU153" s="86"/>
    </row>
    <row r="154" spans="22:47" x14ac:dyDescent="0.2">
      <c r="V154" s="83"/>
      <c r="Y154" s="79"/>
      <c r="Z154" s="79"/>
      <c r="AA154" s="79"/>
      <c r="AB154" s="79"/>
      <c r="AC154" s="83"/>
      <c r="AD154" s="83"/>
      <c r="AE154" s="83"/>
      <c r="AF154" s="79"/>
      <c r="AG154" s="79"/>
      <c r="AH154" s="79"/>
      <c r="AI154" s="79"/>
      <c r="AJ154" s="79"/>
      <c r="AK154" s="79"/>
      <c r="AL154" s="79"/>
      <c r="AM154" s="79"/>
      <c r="AN154" s="79"/>
      <c r="AO154" s="79"/>
      <c r="AP154" s="84"/>
      <c r="AQ154" s="79"/>
      <c r="AR154" s="79"/>
      <c r="AS154" s="79"/>
      <c r="AT154" s="79"/>
      <c r="AU154" s="86"/>
    </row>
    <row r="155" spans="22:47" x14ac:dyDescent="0.2">
      <c r="V155" s="83"/>
      <c r="Y155" s="79"/>
      <c r="Z155" s="79"/>
      <c r="AA155" s="79"/>
      <c r="AB155" s="79"/>
      <c r="AC155" s="83"/>
      <c r="AD155" s="83"/>
      <c r="AE155" s="83"/>
      <c r="AF155" s="79"/>
      <c r="AG155" s="79"/>
      <c r="AH155" s="79"/>
      <c r="AI155" s="79"/>
      <c r="AJ155" s="79"/>
      <c r="AK155" s="79"/>
      <c r="AL155" s="79"/>
      <c r="AM155" s="79"/>
      <c r="AN155" s="79"/>
      <c r="AO155" s="79"/>
      <c r="AP155" s="84"/>
      <c r="AQ155" s="79"/>
      <c r="AR155" s="79"/>
      <c r="AS155" s="79"/>
      <c r="AT155" s="79"/>
      <c r="AU155" s="86"/>
    </row>
    <row r="156" spans="22:47" x14ac:dyDescent="0.2">
      <c r="V156" s="83"/>
      <c r="Y156" s="79"/>
      <c r="Z156" s="79"/>
      <c r="AA156" s="79"/>
      <c r="AB156" s="79"/>
      <c r="AC156" s="83"/>
      <c r="AD156" s="83"/>
      <c r="AE156" s="83"/>
      <c r="AF156" s="79"/>
      <c r="AG156" s="79"/>
      <c r="AH156" s="79"/>
      <c r="AI156" s="79"/>
      <c r="AJ156" s="79"/>
      <c r="AK156" s="79"/>
      <c r="AL156" s="79"/>
      <c r="AM156" s="79"/>
      <c r="AN156" s="79"/>
      <c r="AO156" s="79"/>
      <c r="AP156" s="84"/>
      <c r="AQ156" s="79"/>
      <c r="AR156" s="79"/>
      <c r="AS156" s="79"/>
      <c r="AT156" s="79"/>
      <c r="AU156" s="86"/>
    </row>
    <row r="157" spans="22:47" x14ac:dyDescent="0.2">
      <c r="V157" s="83"/>
      <c r="Y157" s="79"/>
      <c r="Z157" s="79"/>
      <c r="AA157" s="79"/>
      <c r="AB157" s="79"/>
      <c r="AC157" s="83"/>
      <c r="AD157" s="83"/>
      <c r="AE157" s="83"/>
      <c r="AF157" s="79"/>
      <c r="AG157" s="79"/>
      <c r="AH157" s="79"/>
      <c r="AI157" s="79"/>
      <c r="AJ157" s="79"/>
      <c r="AK157" s="79"/>
      <c r="AL157" s="79"/>
      <c r="AM157" s="79"/>
      <c r="AN157" s="79"/>
      <c r="AO157" s="79"/>
      <c r="AP157" s="84"/>
      <c r="AQ157" s="79"/>
      <c r="AR157" s="79"/>
      <c r="AS157" s="79"/>
      <c r="AT157" s="79"/>
      <c r="AU157" s="86"/>
    </row>
    <row r="158" spans="22:47" x14ac:dyDescent="0.2">
      <c r="V158" s="83"/>
      <c r="Y158" s="79"/>
      <c r="Z158" s="79"/>
      <c r="AA158" s="79"/>
      <c r="AB158" s="79"/>
      <c r="AC158" s="83"/>
      <c r="AD158" s="83"/>
      <c r="AE158" s="83"/>
      <c r="AF158" s="79"/>
      <c r="AG158" s="79"/>
      <c r="AH158" s="79"/>
      <c r="AI158" s="79"/>
      <c r="AJ158" s="79"/>
      <c r="AK158" s="79"/>
      <c r="AL158" s="79"/>
      <c r="AM158" s="79"/>
      <c r="AN158" s="79"/>
      <c r="AO158" s="79"/>
      <c r="AP158" s="84"/>
      <c r="AQ158" s="79"/>
      <c r="AR158" s="79"/>
      <c r="AS158" s="79"/>
      <c r="AT158" s="79"/>
      <c r="AU158" s="86"/>
    </row>
    <row r="159" spans="22:47" x14ac:dyDescent="0.2">
      <c r="V159" s="83"/>
      <c r="Y159" s="79"/>
      <c r="Z159" s="79"/>
      <c r="AA159" s="79"/>
      <c r="AB159" s="79"/>
      <c r="AC159" s="83"/>
      <c r="AD159" s="83"/>
      <c r="AE159" s="83"/>
      <c r="AF159" s="79"/>
      <c r="AG159" s="79"/>
      <c r="AH159" s="79"/>
      <c r="AI159" s="79"/>
      <c r="AJ159" s="79"/>
      <c r="AK159" s="79"/>
      <c r="AL159" s="79"/>
      <c r="AM159" s="79"/>
      <c r="AN159" s="79"/>
      <c r="AO159" s="79"/>
      <c r="AP159" s="84"/>
      <c r="AQ159" s="79"/>
      <c r="AR159" s="79"/>
      <c r="AS159" s="79"/>
      <c r="AT159" s="79"/>
      <c r="AU159" s="86"/>
    </row>
    <row r="160" spans="22:47" x14ac:dyDescent="0.2">
      <c r="V160" s="83"/>
      <c r="Y160" s="79"/>
      <c r="Z160" s="79"/>
      <c r="AA160" s="79"/>
      <c r="AB160" s="79"/>
      <c r="AC160" s="83"/>
      <c r="AD160" s="83"/>
      <c r="AE160" s="83"/>
      <c r="AF160" s="79"/>
      <c r="AG160" s="79"/>
      <c r="AH160" s="79"/>
      <c r="AI160" s="79"/>
      <c r="AJ160" s="79"/>
      <c r="AK160" s="79"/>
      <c r="AL160" s="79"/>
      <c r="AM160" s="79"/>
      <c r="AN160" s="79"/>
      <c r="AO160" s="79"/>
      <c r="AP160" s="84"/>
      <c r="AQ160" s="79"/>
      <c r="AR160" s="79"/>
      <c r="AS160" s="79"/>
      <c r="AT160" s="79"/>
      <c r="AU160" s="86"/>
    </row>
    <row r="161" spans="22:47" x14ac:dyDescent="0.2">
      <c r="V161" s="83"/>
      <c r="Y161" s="79"/>
      <c r="Z161" s="79"/>
      <c r="AA161" s="79"/>
      <c r="AB161" s="79"/>
      <c r="AC161" s="83"/>
      <c r="AD161" s="83"/>
      <c r="AE161" s="83"/>
      <c r="AF161" s="79"/>
      <c r="AG161" s="79"/>
      <c r="AH161" s="79"/>
      <c r="AI161" s="79"/>
      <c r="AJ161" s="79"/>
      <c r="AK161" s="79"/>
      <c r="AL161" s="79"/>
      <c r="AM161" s="79"/>
      <c r="AN161" s="79"/>
      <c r="AO161" s="79"/>
      <c r="AP161" s="84"/>
      <c r="AQ161" s="79"/>
      <c r="AR161" s="79"/>
      <c r="AS161" s="79"/>
      <c r="AT161" s="79"/>
      <c r="AU161" s="86"/>
    </row>
    <row r="162" spans="22:47" x14ac:dyDescent="0.2">
      <c r="V162" s="83"/>
      <c r="Y162" s="79"/>
      <c r="Z162" s="79"/>
      <c r="AA162" s="79"/>
      <c r="AB162" s="79"/>
      <c r="AC162" s="83"/>
      <c r="AD162" s="83"/>
      <c r="AE162" s="83"/>
      <c r="AF162" s="79"/>
      <c r="AG162" s="79"/>
      <c r="AH162" s="79"/>
      <c r="AI162" s="79"/>
      <c r="AJ162" s="79"/>
      <c r="AK162" s="79"/>
      <c r="AL162" s="79"/>
      <c r="AM162" s="79"/>
      <c r="AN162" s="79"/>
      <c r="AO162" s="79"/>
      <c r="AP162" s="84"/>
      <c r="AQ162" s="79"/>
      <c r="AR162" s="79"/>
      <c r="AS162" s="79"/>
      <c r="AT162" s="79"/>
      <c r="AU162" s="86"/>
    </row>
    <row r="163" spans="22:47" x14ac:dyDescent="0.2">
      <c r="V163" s="83"/>
      <c r="Y163" s="79"/>
      <c r="Z163" s="79"/>
      <c r="AA163" s="79"/>
      <c r="AB163" s="79"/>
      <c r="AC163" s="83"/>
      <c r="AD163" s="83"/>
      <c r="AE163" s="83"/>
      <c r="AF163" s="79"/>
      <c r="AG163" s="79"/>
      <c r="AH163" s="79"/>
      <c r="AI163" s="79"/>
      <c r="AJ163" s="79"/>
      <c r="AK163" s="79"/>
      <c r="AL163" s="79"/>
      <c r="AM163" s="79"/>
      <c r="AN163" s="79"/>
      <c r="AO163" s="79"/>
      <c r="AP163" s="84"/>
      <c r="AQ163" s="79"/>
      <c r="AR163" s="79"/>
      <c r="AS163" s="79"/>
      <c r="AT163" s="79"/>
      <c r="AU163" s="86"/>
    </row>
    <row r="164" spans="22:47" x14ac:dyDescent="0.2">
      <c r="V164" s="83"/>
      <c r="Y164" s="79"/>
      <c r="Z164" s="79"/>
      <c r="AA164" s="79"/>
      <c r="AB164" s="79"/>
      <c r="AC164" s="83"/>
      <c r="AD164" s="83"/>
      <c r="AE164" s="83"/>
      <c r="AF164" s="79"/>
      <c r="AG164" s="79"/>
      <c r="AH164" s="79"/>
      <c r="AI164" s="79"/>
      <c r="AJ164" s="79"/>
      <c r="AK164" s="79"/>
      <c r="AL164" s="79"/>
      <c r="AM164" s="79"/>
      <c r="AN164" s="79"/>
      <c r="AO164" s="79"/>
      <c r="AP164" s="84"/>
      <c r="AQ164" s="79"/>
      <c r="AR164" s="79"/>
      <c r="AS164" s="79"/>
      <c r="AT164" s="79"/>
      <c r="AU164" s="86"/>
    </row>
    <row r="165" spans="22:47" x14ac:dyDescent="0.2">
      <c r="V165" s="83"/>
      <c r="Y165" s="79"/>
      <c r="Z165" s="79"/>
      <c r="AA165" s="79"/>
      <c r="AB165" s="79"/>
      <c r="AC165" s="83"/>
      <c r="AD165" s="83"/>
      <c r="AE165" s="83"/>
      <c r="AF165" s="79"/>
      <c r="AG165" s="79"/>
      <c r="AH165" s="79"/>
      <c r="AI165" s="79"/>
      <c r="AJ165" s="79"/>
      <c r="AK165" s="79"/>
      <c r="AL165" s="79"/>
      <c r="AM165" s="79"/>
      <c r="AN165" s="79"/>
      <c r="AO165" s="79"/>
      <c r="AP165" s="84"/>
      <c r="AQ165" s="79"/>
      <c r="AR165" s="79"/>
      <c r="AS165" s="79"/>
      <c r="AT165" s="79"/>
      <c r="AU165" s="86"/>
    </row>
    <row r="166" spans="22:47" x14ac:dyDescent="0.2">
      <c r="V166" s="83"/>
      <c r="Y166" s="79"/>
      <c r="Z166" s="79"/>
      <c r="AA166" s="79"/>
      <c r="AB166" s="79"/>
      <c r="AC166" s="83"/>
      <c r="AD166" s="83"/>
      <c r="AE166" s="83"/>
      <c r="AF166" s="79"/>
      <c r="AG166" s="79"/>
      <c r="AH166" s="79"/>
      <c r="AI166" s="79"/>
      <c r="AJ166" s="79"/>
      <c r="AK166" s="79"/>
      <c r="AL166" s="79"/>
      <c r="AM166" s="79"/>
      <c r="AN166" s="79"/>
      <c r="AO166" s="79"/>
      <c r="AP166" s="84"/>
      <c r="AQ166" s="79"/>
      <c r="AR166" s="79"/>
      <c r="AS166" s="79"/>
      <c r="AT166" s="79"/>
      <c r="AU166" s="86"/>
    </row>
    <row r="167" spans="22:47" x14ac:dyDescent="0.2">
      <c r="V167" s="83"/>
      <c r="Y167" s="79"/>
      <c r="Z167" s="79"/>
      <c r="AA167" s="79"/>
      <c r="AB167" s="79"/>
      <c r="AC167" s="83"/>
      <c r="AD167" s="83"/>
      <c r="AE167" s="83"/>
      <c r="AF167" s="79"/>
      <c r="AG167" s="79"/>
      <c r="AH167" s="79"/>
      <c r="AI167" s="79"/>
      <c r="AJ167" s="79"/>
      <c r="AK167" s="79"/>
      <c r="AL167" s="79"/>
      <c r="AM167" s="79"/>
      <c r="AN167" s="79"/>
      <c r="AO167" s="79"/>
      <c r="AP167" s="84"/>
      <c r="AQ167" s="79"/>
      <c r="AR167" s="79"/>
      <c r="AS167" s="79"/>
      <c r="AT167" s="79"/>
      <c r="AU167" s="86"/>
    </row>
    <row r="168" spans="22:47" x14ac:dyDescent="0.2">
      <c r="V168" s="83"/>
      <c r="Y168" s="79"/>
      <c r="Z168" s="79"/>
      <c r="AA168" s="79"/>
      <c r="AB168" s="79"/>
      <c r="AC168" s="83"/>
      <c r="AD168" s="83"/>
      <c r="AE168" s="83"/>
      <c r="AF168" s="79"/>
      <c r="AG168" s="79"/>
      <c r="AH168" s="79"/>
      <c r="AI168" s="79"/>
      <c r="AJ168" s="79"/>
      <c r="AK168" s="79"/>
      <c r="AL168" s="79"/>
      <c r="AM168" s="79"/>
      <c r="AN168" s="79"/>
      <c r="AO168" s="79"/>
      <c r="AP168" s="84"/>
      <c r="AQ168" s="79"/>
      <c r="AR168" s="79"/>
      <c r="AS168" s="79"/>
      <c r="AT168" s="79"/>
      <c r="AU168" s="86"/>
    </row>
    <row r="169" spans="22:47" x14ac:dyDescent="0.2">
      <c r="V169" s="83"/>
      <c r="Y169" s="79"/>
      <c r="Z169" s="79"/>
      <c r="AA169" s="79"/>
      <c r="AB169" s="79"/>
      <c r="AC169" s="83"/>
      <c r="AD169" s="83"/>
      <c r="AE169" s="83"/>
      <c r="AF169" s="79"/>
      <c r="AG169" s="79"/>
      <c r="AH169" s="79"/>
      <c r="AI169" s="79"/>
      <c r="AJ169" s="79"/>
      <c r="AK169" s="79"/>
      <c r="AL169" s="79"/>
      <c r="AM169" s="79"/>
      <c r="AN169" s="79"/>
      <c r="AO169" s="79"/>
      <c r="AP169" s="84"/>
      <c r="AQ169" s="79"/>
      <c r="AR169" s="79"/>
      <c r="AS169" s="79"/>
      <c r="AT169" s="79"/>
      <c r="AU169" s="86"/>
    </row>
    <row r="170" spans="22:47" x14ac:dyDescent="0.2">
      <c r="V170" s="83"/>
      <c r="Y170" s="79"/>
      <c r="Z170" s="79"/>
      <c r="AA170" s="79"/>
      <c r="AB170" s="79"/>
      <c r="AC170" s="83"/>
      <c r="AD170" s="83"/>
      <c r="AE170" s="83"/>
      <c r="AF170" s="79"/>
      <c r="AG170" s="79"/>
      <c r="AH170" s="79"/>
      <c r="AI170" s="79"/>
      <c r="AJ170" s="79"/>
      <c r="AK170" s="79"/>
      <c r="AL170" s="79"/>
      <c r="AM170" s="79"/>
      <c r="AN170" s="79"/>
      <c r="AO170" s="79"/>
      <c r="AP170" s="84"/>
      <c r="AQ170" s="79"/>
      <c r="AR170" s="79"/>
      <c r="AS170" s="79"/>
      <c r="AT170" s="79"/>
      <c r="AU170" s="86"/>
    </row>
    <row r="171" spans="22:47" x14ac:dyDescent="0.2">
      <c r="V171" s="83"/>
      <c r="Y171" s="79"/>
      <c r="Z171" s="79"/>
      <c r="AA171" s="79"/>
      <c r="AB171" s="79"/>
      <c r="AC171" s="83"/>
      <c r="AD171" s="83"/>
      <c r="AE171" s="83"/>
      <c r="AF171" s="79"/>
      <c r="AG171" s="79"/>
      <c r="AH171" s="79"/>
      <c r="AI171" s="79"/>
      <c r="AJ171" s="79"/>
      <c r="AK171" s="79"/>
      <c r="AL171" s="79"/>
      <c r="AM171" s="79"/>
      <c r="AN171" s="79"/>
      <c r="AO171" s="79"/>
      <c r="AP171" s="84"/>
      <c r="AQ171" s="79"/>
      <c r="AR171" s="79"/>
      <c r="AS171" s="79"/>
      <c r="AT171" s="79"/>
      <c r="AU171" s="86"/>
    </row>
    <row r="172" spans="22:47" x14ac:dyDescent="0.2">
      <c r="V172" s="83"/>
      <c r="Y172" s="79"/>
      <c r="Z172" s="79"/>
      <c r="AA172" s="79"/>
      <c r="AB172" s="79"/>
      <c r="AC172" s="83"/>
      <c r="AD172" s="83"/>
      <c r="AE172" s="83"/>
      <c r="AF172" s="79"/>
      <c r="AG172" s="79"/>
      <c r="AH172" s="79"/>
      <c r="AI172" s="79"/>
      <c r="AJ172" s="79"/>
      <c r="AK172" s="79"/>
      <c r="AL172" s="79"/>
      <c r="AM172" s="79"/>
      <c r="AN172" s="79"/>
      <c r="AO172" s="79"/>
      <c r="AP172" s="84"/>
      <c r="AQ172" s="79"/>
      <c r="AR172" s="79"/>
      <c r="AS172" s="79"/>
      <c r="AT172" s="79"/>
      <c r="AU172" s="86"/>
    </row>
    <row r="173" spans="22:47" x14ac:dyDescent="0.2">
      <c r="V173" s="83"/>
      <c r="Y173" s="79"/>
      <c r="Z173" s="79"/>
      <c r="AA173" s="79"/>
      <c r="AB173" s="79"/>
      <c r="AC173" s="83"/>
      <c r="AD173" s="83"/>
      <c r="AE173" s="83"/>
      <c r="AF173" s="79"/>
      <c r="AG173" s="79"/>
      <c r="AH173" s="79"/>
      <c r="AI173" s="79"/>
      <c r="AJ173" s="79"/>
      <c r="AK173" s="79"/>
      <c r="AL173" s="79"/>
      <c r="AM173" s="79"/>
      <c r="AN173" s="79"/>
      <c r="AO173" s="79"/>
      <c r="AP173" s="84"/>
      <c r="AQ173" s="79"/>
      <c r="AR173" s="79"/>
      <c r="AS173" s="79"/>
      <c r="AT173" s="79"/>
      <c r="AU173" s="86"/>
    </row>
    <row r="174" spans="22:47" x14ac:dyDescent="0.2">
      <c r="V174" s="83"/>
      <c r="Y174" s="79"/>
      <c r="Z174" s="79"/>
      <c r="AA174" s="79"/>
      <c r="AB174" s="79"/>
      <c r="AC174" s="83"/>
      <c r="AD174" s="83"/>
      <c r="AE174" s="83"/>
      <c r="AF174" s="79"/>
      <c r="AG174" s="79"/>
      <c r="AH174" s="79"/>
      <c r="AI174" s="79"/>
      <c r="AJ174" s="79"/>
      <c r="AK174" s="79"/>
      <c r="AL174" s="79"/>
      <c r="AM174" s="79"/>
      <c r="AN174" s="79"/>
      <c r="AO174" s="79"/>
      <c r="AP174" s="84"/>
      <c r="AQ174" s="79"/>
      <c r="AR174" s="79"/>
      <c r="AS174" s="79"/>
      <c r="AT174" s="79"/>
      <c r="AU174" s="86"/>
    </row>
    <row r="175" spans="22:47" x14ac:dyDescent="0.2">
      <c r="V175" s="83"/>
      <c r="Y175" s="79"/>
      <c r="Z175" s="79"/>
      <c r="AA175" s="79"/>
      <c r="AB175" s="79"/>
      <c r="AC175" s="83"/>
      <c r="AD175" s="83"/>
      <c r="AE175" s="83"/>
      <c r="AF175" s="79"/>
      <c r="AG175" s="79"/>
      <c r="AH175" s="79"/>
      <c r="AI175" s="79"/>
      <c r="AJ175" s="79"/>
      <c r="AK175" s="79"/>
      <c r="AL175" s="79"/>
      <c r="AM175" s="79"/>
      <c r="AN175" s="79"/>
      <c r="AO175" s="79"/>
      <c r="AP175" s="84"/>
      <c r="AQ175" s="79"/>
      <c r="AR175" s="79"/>
      <c r="AS175" s="79"/>
      <c r="AT175" s="79"/>
      <c r="AU175" s="86"/>
    </row>
    <row r="176" spans="22:47" x14ac:dyDescent="0.2">
      <c r="V176" s="83"/>
      <c r="Y176" s="79"/>
      <c r="Z176" s="79"/>
      <c r="AA176" s="79"/>
      <c r="AB176" s="79"/>
      <c r="AC176" s="83"/>
      <c r="AD176" s="83"/>
      <c r="AE176" s="83"/>
      <c r="AF176" s="79"/>
      <c r="AG176" s="79"/>
      <c r="AH176" s="79"/>
      <c r="AI176" s="79"/>
      <c r="AJ176" s="79"/>
      <c r="AK176" s="79"/>
      <c r="AL176" s="79"/>
      <c r="AM176" s="79"/>
      <c r="AN176" s="79"/>
      <c r="AO176" s="79"/>
      <c r="AP176" s="84"/>
      <c r="AQ176" s="79"/>
      <c r="AR176" s="79"/>
      <c r="AS176" s="79"/>
      <c r="AT176" s="79"/>
      <c r="AU176" s="86"/>
    </row>
    <row r="177" spans="22:47" x14ac:dyDescent="0.2">
      <c r="V177" s="83"/>
      <c r="Y177" s="79"/>
      <c r="Z177" s="79"/>
      <c r="AA177" s="79"/>
      <c r="AB177" s="79"/>
      <c r="AC177" s="83"/>
      <c r="AD177" s="83"/>
      <c r="AE177" s="83"/>
      <c r="AF177" s="79"/>
      <c r="AG177" s="79"/>
      <c r="AH177" s="79"/>
      <c r="AI177" s="79"/>
      <c r="AJ177" s="79"/>
      <c r="AK177" s="79"/>
      <c r="AL177" s="79"/>
      <c r="AM177" s="79"/>
      <c r="AN177" s="79"/>
      <c r="AO177" s="79"/>
      <c r="AP177" s="84"/>
      <c r="AQ177" s="79"/>
      <c r="AR177" s="79"/>
      <c r="AS177" s="79"/>
      <c r="AT177" s="79"/>
      <c r="AU177" s="86"/>
    </row>
    <row r="178" spans="22:47" x14ac:dyDescent="0.2">
      <c r="V178" s="83"/>
      <c r="Y178" s="79"/>
      <c r="Z178" s="79"/>
      <c r="AA178" s="79"/>
      <c r="AB178" s="79"/>
      <c r="AC178" s="83"/>
      <c r="AD178" s="83"/>
      <c r="AE178" s="83"/>
      <c r="AF178" s="79"/>
      <c r="AG178" s="79"/>
      <c r="AH178" s="79"/>
      <c r="AI178" s="79"/>
      <c r="AJ178" s="79"/>
      <c r="AK178" s="79"/>
      <c r="AL178" s="79"/>
      <c r="AM178" s="79"/>
      <c r="AN178" s="79"/>
      <c r="AO178" s="79"/>
      <c r="AP178" s="84"/>
      <c r="AQ178" s="79"/>
      <c r="AR178" s="79"/>
      <c r="AS178" s="79"/>
      <c r="AT178" s="79"/>
      <c r="AU178" s="86"/>
    </row>
    <row r="179" spans="22:47" x14ac:dyDescent="0.2">
      <c r="V179" s="83"/>
      <c r="Y179" s="79"/>
      <c r="Z179" s="79"/>
      <c r="AA179" s="79"/>
      <c r="AB179" s="79"/>
      <c r="AC179" s="83"/>
      <c r="AD179" s="83"/>
      <c r="AE179" s="83"/>
      <c r="AF179" s="79"/>
      <c r="AG179" s="79"/>
      <c r="AH179" s="79"/>
      <c r="AI179" s="79"/>
      <c r="AJ179" s="79"/>
      <c r="AK179" s="79"/>
      <c r="AL179" s="79"/>
      <c r="AM179" s="79"/>
      <c r="AN179" s="79"/>
      <c r="AO179" s="79"/>
      <c r="AP179" s="84"/>
      <c r="AQ179" s="79"/>
      <c r="AR179" s="79"/>
      <c r="AS179" s="79"/>
      <c r="AT179" s="79"/>
      <c r="AU179" s="86"/>
    </row>
    <row r="180" spans="22:47" x14ac:dyDescent="0.2">
      <c r="V180" s="83"/>
      <c r="Y180" s="79"/>
      <c r="Z180" s="79"/>
      <c r="AA180" s="79"/>
      <c r="AB180" s="79"/>
      <c r="AC180" s="83"/>
      <c r="AD180" s="83"/>
      <c r="AE180" s="83"/>
      <c r="AF180" s="79"/>
      <c r="AG180" s="79"/>
      <c r="AH180" s="79"/>
      <c r="AI180" s="79"/>
      <c r="AJ180" s="79"/>
      <c r="AK180" s="79"/>
      <c r="AL180" s="79"/>
      <c r="AM180" s="79"/>
      <c r="AN180" s="79"/>
      <c r="AO180" s="79"/>
      <c r="AP180" s="84"/>
      <c r="AQ180" s="79"/>
      <c r="AR180" s="79"/>
      <c r="AS180" s="79"/>
      <c r="AT180" s="79"/>
      <c r="AU180" s="86"/>
    </row>
    <row r="181" spans="22:47" x14ac:dyDescent="0.2">
      <c r="V181" s="83"/>
      <c r="Y181" s="79"/>
      <c r="Z181" s="79"/>
      <c r="AA181" s="79"/>
      <c r="AB181" s="79"/>
      <c r="AC181" s="83"/>
      <c r="AD181" s="83"/>
      <c r="AE181" s="83"/>
      <c r="AF181" s="79"/>
      <c r="AG181" s="79"/>
      <c r="AH181" s="79"/>
      <c r="AI181" s="79"/>
      <c r="AJ181" s="79"/>
      <c r="AK181" s="79"/>
      <c r="AL181" s="79"/>
      <c r="AM181" s="79"/>
      <c r="AN181" s="79"/>
      <c r="AO181" s="79"/>
      <c r="AP181" s="84"/>
      <c r="AQ181" s="79"/>
      <c r="AR181" s="79"/>
      <c r="AS181" s="79"/>
      <c r="AT181" s="79"/>
      <c r="AU181" s="86"/>
    </row>
    <row r="182" spans="22:47" x14ac:dyDescent="0.2">
      <c r="V182" s="83"/>
      <c r="Y182" s="79"/>
      <c r="Z182" s="79"/>
      <c r="AA182" s="79"/>
      <c r="AB182" s="79"/>
      <c r="AC182" s="83"/>
      <c r="AD182" s="83"/>
      <c r="AE182" s="83"/>
      <c r="AF182" s="79"/>
      <c r="AG182" s="79"/>
      <c r="AH182" s="79"/>
      <c r="AI182" s="79"/>
      <c r="AJ182" s="79"/>
      <c r="AK182" s="79"/>
      <c r="AL182" s="79"/>
      <c r="AM182" s="79"/>
      <c r="AN182" s="79"/>
      <c r="AO182" s="79"/>
      <c r="AP182" s="84"/>
      <c r="AQ182" s="79"/>
      <c r="AR182" s="79"/>
      <c r="AS182" s="79"/>
      <c r="AT182" s="79"/>
      <c r="AU182" s="86"/>
    </row>
    <row r="183" spans="22:47" x14ac:dyDescent="0.2">
      <c r="V183" s="83"/>
      <c r="Y183" s="79"/>
      <c r="Z183" s="79"/>
      <c r="AA183" s="79"/>
      <c r="AB183" s="79"/>
      <c r="AC183" s="83"/>
      <c r="AD183" s="83"/>
      <c r="AE183" s="83"/>
      <c r="AF183" s="79"/>
      <c r="AG183" s="79"/>
      <c r="AH183" s="79"/>
      <c r="AI183" s="79"/>
      <c r="AJ183" s="79"/>
      <c r="AK183" s="79"/>
      <c r="AL183" s="79"/>
      <c r="AM183" s="79"/>
      <c r="AN183" s="79"/>
      <c r="AO183" s="79"/>
      <c r="AP183" s="84"/>
      <c r="AQ183" s="79"/>
      <c r="AR183" s="79"/>
      <c r="AS183" s="79"/>
      <c r="AT183" s="79"/>
      <c r="AU183" s="86"/>
    </row>
    <row r="184" spans="22:47" x14ac:dyDescent="0.2">
      <c r="V184" s="83"/>
      <c r="Y184" s="79"/>
      <c r="Z184" s="79"/>
      <c r="AA184" s="79"/>
      <c r="AB184" s="79"/>
      <c r="AC184" s="83"/>
      <c r="AD184" s="83"/>
      <c r="AE184" s="83"/>
      <c r="AF184" s="79"/>
      <c r="AG184" s="79"/>
      <c r="AH184" s="79"/>
      <c r="AI184" s="79"/>
      <c r="AJ184" s="79"/>
      <c r="AK184" s="79"/>
      <c r="AL184" s="79"/>
      <c r="AM184" s="79"/>
      <c r="AN184" s="79"/>
      <c r="AO184" s="79"/>
      <c r="AP184" s="84"/>
      <c r="AQ184" s="79"/>
      <c r="AR184" s="79"/>
      <c r="AS184" s="79"/>
      <c r="AT184" s="79"/>
      <c r="AU184" s="86"/>
    </row>
    <row r="185" spans="22:47" x14ac:dyDescent="0.2">
      <c r="V185" s="83"/>
      <c r="Y185" s="79"/>
      <c r="Z185" s="79"/>
      <c r="AA185" s="79"/>
      <c r="AB185" s="79"/>
      <c r="AC185" s="83"/>
      <c r="AD185" s="83"/>
      <c r="AE185" s="83"/>
      <c r="AF185" s="79"/>
      <c r="AG185" s="79"/>
      <c r="AH185" s="79"/>
      <c r="AI185" s="79"/>
      <c r="AJ185" s="79"/>
      <c r="AK185" s="79"/>
      <c r="AL185" s="79"/>
      <c r="AM185" s="79"/>
      <c r="AN185" s="79"/>
      <c r="AO185" s="79"/>
      <c r="AP185" s="84"/>
      <c r="AQ185" s="79"/>
      <c r="AR185" s="79"/>
      <c r="AS185" s="79"/>
      <c r="AT185" s="79"/>
      <c r="AU185" s="86"/>
    </row>
    <row r="186" spans="22:47" x14ac:dyDescent="0.2">
      <c r="V186" s="83"/>
      <c r="Y186" s="79"/>
      <c r="Z186" s="79"/>
      <c r="AA186" s="79"/>
      <c r="AB186" s="79"/>
      <c r="AC186" s="83"/>
      <c r="AD186" s="83"/>
      <c r="AE186" s="83"/>
      <c r="AF186" s="79"/>
      <c r="AG186" s="79"/>
      <c r="AH186" s="79"/>
      <c r="AI186" s="79"/>
      <c r="AJ186" s="79"/>
      <c r="AK186" s="79"/>
      <c r="AL186" s="79"/>
      <c r="AM186" s="79"/>
      <c r="AN186" s="79"/>
      <c r="AO186" s="79"/>
      <c r="AP186" s="84"/>
      <c r="AQ186" s="79"/>
      <c r="AR186" s="79"/>
      <c r="AS186" s="79"/>
      <c r="AT186" s="79"/>
      <c r="AU186" s="86"/>
    </row>
    <row r="187" spans="22:47" x14ac:dyDescent="0.2">
      <c r="V187" s="83"/>
      <c r="Y187" s="79"/>
      <c r="Z187" s="79"/>
      <c r="AA187" s="79"/>
      <c r="AB187" s="79"/>
      <c r="AC187" s="83"/>
      <c r="AD187" s="83"/>
      <c r="AE187" s="83"/>
      <c r="AF187" s="79"/>
      <c r="AG187" s="79"/>
      <c r="AH187" s="79"/>
      <c r="AI187" s="79"/>
      <c r="AJ187" s="79"/>
      <c r="AK187" s="79"/>
      <c r="AL187" s="79"/>
      <c r="AM187" s="79"/>
      <c r="AN187" s="79"/>
      <c r="AO187" s="79"/>
      <c r="AP187" s="84"/>
      <c r="AQ187" s="79"/>
      <c r="AR187" s="79"/>
      <c r="AS187" s="79"/>
      <c r="AT187" s="79"/>
      <c r="AU187" s="86"/>
    </row>
    <row r="188" spans="22:47" x14ac:dyDescent="0.2">
      <c r="V188" s="83"/>
      <c r="Y188" s="79"/>
      <c r="Z188" s="79"/>
      <c r="AA188" s="79"/>
      <c r="AB188" s="79"/>
      <c r="AC188" s="83"/>
      <c r="AD188" s="83"/>
      <c r="AE188" s="83"/>
      <c r="AF188" s="79"/>
      <c r="AG188" s="79"/>
      <c r="AH188" s="79"/>
      <c r="AI188" s="79"/>
      <c r="AJ188" s="79"/>
      <c r="AK188" s="79"/>
      <c r="AL188" s="79"/>
      <c r="AM188" s="79"/>
      <c r="AN188" s="79"/>
      <c r="AO188" s="79"/>
      <c r="AP188" s="84"/>
      <c r="AQ188" s="79"/>
      <c r="AR188" s="79"/>
      <c r="AS188" s="79"/>
      <c r="AT188" s="79"/>
      <c r="AU188" s="86"/>
    </row>
    <row r="189" spans="22:47" x14ac:dyDescent="0.2">
      <c r="V189" s="83"/>
      <c r="Y189" s="79"/>
      <c r="Z189" s="79"/>
      <c r="AA189" s="79"/>
      <c r="AB189" s="79"/>
      <c r="AC189" s="83"/>
      <c r="AD189" s="83"/>
      <c r="AE189" s="83"/>
      <c r="AF189" s="79"/>
      <c r="AG189" s="79"/>
      <c r="AH189" s="79"/>
      <c r="AI189" s="79"/>
      <c r="AJ189" s="79"/>
      <c r="AK189" s="79"/>
      <c r="AL189" s="79"/>
      <c r="AM189" s="79"/>
      <c r="AN189" s="79"/>
      <c r="AO189" s="79"/>
      <c r="AP189" s="84"/>
      <c r="AQ189" s="79"/>
      <c r="AR189" s="79"/>
      <c r="AS189" s="79"/>
      <c r="AT189" s="79"/>
      <c r="AU189" s="86"/>
    </row>
    <row r="190" spans="22:47" x14ac:dyDescent="0.2">
      <c r="V190" s="83"/>
      <c r="Y190" s="79"/>
      <c r="Z190" s="79"/>
      <c r="AA190" s="79"/>
      <c r="AB190" s="79"/>
      <c r="AC190" s="83"/>
      <c r="AD190" s="83"/>
      <c r="AE190" s="83"/>
      <c r="AF190" s="79"/>
      <c r="AG190" s="79"/>
      <c r="AH190" s="79"/>
      <c r="AI190" s="79"/>
      <c r="AJ190" s="79"/>
      <c r="AK190" s="79"/>
      <c r="AL190" s="79"/>
      <c r="AM190" s="79"/>
      <c r="AN190" s="79"/>
      <c r="AO190" s="79"/>
      <c r="AP190" s="84"/>
      <c r="AQ190" s="79"/>
      <c r="AR190" s="79"/>
      <c r="AS190" s="79"/>
      <c r="AT190" s="79"/>
      <c r="AU190" s="86"/>
    </row>
    <row r="191" spans="22:47" x14ac:dyDescent="0.2">
      <c r="V191" s="83"/>
      <c r="Y191" s="79"/>
      <c r="Z191" s="79"/>
      <c r="AA191" s="79"/>
      <c r="AB191" s="79"/>
      <c r="AC191" s="83"/>
      <c r="AD191" s="83"/>
      <c r="AE191" s="83"/>
      <c r="AF191" s="79"/>
      <c r="AG191" s="79"/>
      <c r="AH191" s="79"/>
      <c r="AI191" s="79"/>
      <c r="AJ191" s="79"/>
      <c r="AK191" s="79"/>
      <c r="AL191" s="79"/>
      <c r="AM191" s="79"/>
      <c r="AN191" s="79"/>
      <c r="AO191" s="79"/>
      <c r="AP191" s="84"/>
      <c r="AQ191" s="79"/>
      <c r="AR191" s="79"/>
      <c r="AS191" s="79"/>
      <c r="AT191" s="79"/>
      <c r="AU191" s="86"/>
    </row>
    <row r="192" spans="22:47" x14ac:dyDescent="0.2">
      <c r="V192" s="83"/>
      <c r="Y192" s="79"/>
      <c r="Z192" s="79"/>
      <c r="AA192" s="79"/>
      <c r="AB192" s="79"/>
      <c r="AC192" s="83"/>
      <c r="AD192" s="83"/>
      <c r="AE192" s="83"/>
      <c r="AF192" s="79"/>
      <c r="AG192" s="79"/>
      <c r="AH192" s="79"/>
      <c r="AI192" s="79"/>
      <c r="AJ192" s="79"/>
      <c r="AK192" s="79"/>
      <c r="AL192" s="79"/>
      <c r="AM192" s="79"/>
      <c r="AN192" s="79"/>
      <c r="AO192" s="79"/>
      <c r="AP192" s="84"/>
      <c r="AQ192" s="79"/>
      <c r="AR192" s="79"/>
      <c r="AS192" s="79"/>
      <c r="AT192" s="79"/>
      <c r="AU192" s="86"/>
    </row>
    <row r="193" spans="22:47" x14ac:dyDescent="0.2">
      <c r="V193" s="83"/>
      <c r="Y193" s="79"/>
      <c r="Z193" s="79"/>
      <c r="AA193" s="79"/>
      <c r="AB193" s="79"/>
      <c r="AC193" s="83"/>
      <c r="AD193" s="83"/>
      <c r="AE193" s="83"/>
      <c r="AF193" s="79"/>
      <c r="AG193" s="79"/>
      <c r="AH193" s="79"/>
      <c r="AI193" s="79"/>
      <c r="AJ193" s="79"/>
      <c r="AK193" s="79"/>
      <c r="AL193" s="79"/>
      <c r="AM193" s="79"/>
      <c r="AN193" s="79"/>
      <c r="AO193" s="79"/>
      <c r="AP193" s="84"/>
      <c r="AQ193" s="79"/>
      <c r="AR193" s="79"/>
      <c r="AS193" s="79"/>
      <c r="AT193" s="79"/>
      <c r="AU193" s="86"/>
    </row>
    <row r="194" spans="22:47" x14ac:dyDescent="0.2">
      <c r="V194" s="83"/>
      <c r="Y194" s="79"/>
      <c r="Z194" s="79"/>
      <c r="AA194" s="79"/>
      <c r="AB194" s="79"/>
      <c r="AC194" s="83"/>
      <c r="AD194" s="83"/>
      <c r="AE194" s="83"/>
      <c r="AF194" s="79"/>
      <c r="AG194" s="79"/>
      <c r="AH194" s="79"/>
      <c r="AI194" s="79"/>
      <c r="AJ194" s="79"/>
      <c r="AK194" s="79"/>
      <c r="AL194" s="79"/>
      <c r="AM194" s="79"/>
      <c r="AN194" s="79"/>
      <c r="AO194" s="79"/>
      <c r="AP194" s="84"/>
      <c r="AQ194" s="79"/>
      <c r="AR194" s="79"/>
      <c r="AS194" s="79"/>
      <c r="AT194" s="79"/>
      <c r="AU194" s="86"/>
    </row>
    <row r="195" spans="22:47" x14ac:dyDescent="0.2">
      <c r="V195" s="83"/>
      <c r="Y195" s="79"/>
      <c r="Z195" s="79"/>
      <c r="AA195" s="79"/>
      <c r="AB195" s="79"/>
      <c r="AC195" s="83"/>
      <c r="AD195" s="83"/>
      <c r="AE195" s="83"/>
      <c r="AF195" s="79"/>
      <c r="AG195" s="79"/>
      <c r="AH195" s="79"/>
      <c r="AI195" s="79"/>
      <c r="AJ195" s="79"/>
      <c r="AK195" s="79"/>
      <c r="AL195" s="79"/>
      <c r="AM195" s="79"/>
      <c r="AN195" s="79"/>
      <c r="AO195" s="79"/>
      <c r="AP195" s="84"/>
      <c r="AQ195" s="79"/>
      <c r="AR195" s="79"/>
      <c r="AS195" s="79"/>
      <c r="AT195" s="79"/>
      <c r="AU195" s="86"/>
    </row>
    <row r="196" spans="22:47" x14ac:dyDescent="0.2">
      <c r="V196" s="83"/>
      <c r="Y196" s="79"/>
      <c r="Z196" s="79"/>
      <c r="AA196" s="79"/>
      <c r="AB196" s="79"/>
      <c r="AC196" s="83"/>
      <c r="AD196" s="83"/>
      <c r="AE196" s="83"/>
      <c r="AF196" s="79"/>
      <c r="AG196" s="79"/>
      <c r="AH196" s="79"/>
      <c r="AI196" s="79"/>
      <c r="AJ196" s="79"/>
      <c r="AK196" s="79"/>
      <c r="AL196" s="79"/>
      <c r="AM196" s="79"/>
      <c r="AN196" s="79"/>
      <c r="AO196" s="79"/>
      <c r="AP196" s="84"/>
      <c r="AQ196" s="79"/>
      <c r="AR196" s="79"/>
      <c r="AS196" s="79"/>
      <c r="AT196" s="79"/>
      <c r="AU196" s="86"/>
    </row>
    <row r="197" spans="22:47" x14ac:dyDescent="0.2">
      <c r="V197" s="83"/>
      <c r="Y197" s="79"/>
      <c r="Z197" s="79"/>
      <c r="AA197" s="79"/>
      <c r="AB197" s="79"/>
      <c r="AC197" s="83"/>
      <c r="AD197" s="83"/>
      <c r="AE197" s="83"/>
      <c r="AF197" s="79"/>
      <c r="AG197" s="79"/>
      <c r="AH197" s="79"/>
      <c r="AI197" s="79"/>
      <c r="AJ197" s="79"/>
      <c r="AK197" s="79"/>
      <c r="AL197" s="79"/>
      <c r="AM197" s="79"/>
      <c r="AN197" s="79"/>
      <c r="AO197" s="79"/>
      <c r="AP197" s="84"/>
      <c r="AQ197" s="79"/>
      <c r="AR197" s="79"/>
      <c r="AS197" s="79"/>
      <c r="AT197" s="79"/>
      <c r="AU197" s="86"/>
    </row>
    <row r="198" spans="22:47" x14ac:dyDescent="0.2">
      <c r="V198" s="83"/>
      <c r="Y198" s="79"/>
      <c r="Z198" s="79"/>
      <c r="AA198" s="79"/>
      <c r="AB198" s="79"/>
      <c r="AC198" s="83"/>
      <c r="AD198" s="83"/>
      <c r="AE198" s="83"/>
      <c r="AF198" s="79"/>
      <c r="AG198" s="79"/>
      <c r="AH198" s="79"/>
      <c r="AI198" s="79"/>
      <c r="AJ198" s="79"/>
      <c r="AK198" s="79"/>
      <c r="AL198" s="79"/>
      <c r="AM198" s="79"/>
      <c r="AN198" s="79"/>
      <c r="AO198" s="79"/>
      <c r="AP198" s="84"/>
      <c r="AQ198" s="79"/>
      <c r="AR198" s="79"/>
      <c r="AS198" s="79"/>
      <c r="AT198" s="79"/>
      <c r="AU198" s="86"/>
    </row>
    <row r="199" spans="22:47" x14ac:dyDescent="0.2">
      <c r="V199" s="83"/>
      <c r="Y199" s="79"/>
      <c r="Z199" s="79"/>
      <c r="AA199" s="79"/>
      <c r="AB199" s="79"/>
      <c r="AC199" s="83"/>
      <c r="AD199" s="83"/>
      <c r="AE199" s="83"/>
      <c r="AF199" s="79"/>
      <c r="AG199" s="79"/>
      <c r="AH199" s="79"/>
      <c r="AI199" s="79"/>
      <c r="AJ199" s="79"/>
      <c r="AK199" s="79"/>
      <c r="AL199" s="79"/>
      <c r="AM199" s="79"/>
      <c r="AN199" s="79"/>
      <c r="AO199" s="79"/>
      <c r="AP199" s="84"/>
      <c r="AQ199" s="79"/>
      <c r="AR199" s="79"/>
      <c r="AS199" s="79"/>
      <c r="AT199" s="79"/>
      <c r="AU199" s="86"/>
    </row>
  </sheetData>
  <hyperlinks>
    <hyperlink ref="A8" r:id="rId1" xr:uid="{BB3AE67D-CED3-4171-80EF-7339C4DBCCA9}"/>
  </hyperlinks>
  <pageMargins left="0.25" right="0.25" top="0.75" bottom="0.75" header="0.3" footer="0.3"/>
  <pageSetup scale="54" fitToWidth="4" fitToHeight="5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1e490e-2aac-43ca-9704-27703c390fed" xsi:nil="true"/>
    <lcf76f155ced4ddcb4097134ff3c332f xmlns="7a3c0886-7c15-4426-a73f-c776395347b8">
      <Terms xmlns="http://schemas.microsoft.com/office/infopath/2007/PartnerControls"/>
    </lcf76f155ced4ddcb4097134ff3c332f>
    <DateandTime xmlns="7a3c0886-7c15-4426-a73f-c776395347b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F155938195A9409FB0E3AC62397CEF" ma:contentTypeVersion="15" ma:contentTypeDescription="Create a new document." ma:contentTypeScope="" ma:versionID="e6d5ccfd6ca055d899ff2a49ad557524">
  <xsd:schema xmlns:xsd="http://www.w3.org/2001/XMLSchema" xmlns:xs="http://www.w3.org/2001/XMLSchema" xmlns:p="http://schemas.microsoft.com/office/2006/metadata/properties" xmlns:ns2="7a3c0886-7c15-4426-a73f-c776395347b8" xmlns:ns3="e21e490e-2aac-43ca-9704-27703c390fed" targetNamespace="http://schemas.microsoft.com/office/2006/metadata/properties" ma:root="true" ma:fieldsID="6c042ff2bae3e1e95bbf04f0fe6e7543" ns2:_="" ns3:_="">
    <xsd:import namespace="7a3c0886-7c15-4426-a73f-c776395347b8"/>
    <xsd:import namespace="e21e490e-2aac-43ca-9704-27703c390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DateandTim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c0886-7c15-4426-a73f-c776395347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andTime" ma:index="10" nillable="true" ma:displayName="Date and Time" ma:format="DateTime" ma:internalName="DateandTime">
      <xsd:simpleType>
        <xsd:restriction base="dms:DateTim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1e490e-2aac-43ca-9704-27703c390fe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03a2f02-68c6-441c-a5fa-2972a0d85eb5}" ma:internalName="TaxCatchAll" ma:showField="CatchAllData" ma:web="e21e490e-2aac-43ca-9704-27703c390f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E8FD7F-C78F-4845-8CC9-FFC011050642}">
  <ds:schemaRefs>
    <ds:schemaRef ds:uri="http://schemas.microsoft.com/office/2006/metadata/properties"/>
    <ds:schemaRef ds:uri="http://schemas.microsoft.com/office/infopath/2007/PartnerControls"/>
    <ds:schemaRef ds:uri="e21e490e-2aac-43ca-9704-27703c390fed"/>
    <ds:schemaRef ds:uri="7a3c0886-7c15-4426-a73f-c776395347b8"/>
  </ds:schemaRefs>
</ds:datastoreItem>
</file>

<file path=customXml/itemProps2.xml><?xml version="1.0" encoding="utf-8"?>
<ds:datastoreItem xmlns:ds="http://schemas.openxmlformats.org/officeDocument/2006/customXml" ds:itemID="{3B786657-5A0A-4748-A357-7B3A84DE84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3c0886-7c15-4426-a73f-c776395347b8"/>
    <ds:schemaRef ds:uri="e21e490e-2aac-43ca-9704-27703c390f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AC1E2B-78EE-4819-A17A-7BC04494C5F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b579136-c529-4043-8d53-5a8fd9ec0c1e}" enabled="0" method="" siteId="{4b579136-c529-4043-8d53-5a8fd9ec0c1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2026-27 Advance Growth Formula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Servin, Patricia</dc:creator>
  <cp:lastModifiedBy>Golovey, Arthur</cp:lastModifiedBy>
  <cp:lastPrinted>2026-07-10T18:55:15Z</cp:lastPrinted>
  <dcterms:created xsi:type="dcterms:W3CDTF">2026-02-27T23:34:52Z</dcterms:created>
  <dcterms:modified xsi:type="dcterms:W3CDTF">2026-07-10T18:55:27Z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0x01010031F155938195A9409FB0E3AC62397CEF</vt:lpwstr>
  </property>
  <property fmtid="{D5CDD505-2E9C-101B-9397-08002B2CF9AE}" pid="3" name="MediaServiceImageTags">
    <vt:lpwstr/>
  </property>
</Properties>
</file>