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08.02 CCCCO Lakeisha Excel- DYLAN\08.02 From Dylan\"/>
    </mc:Choice>
  </mc:AlternateContent>
  <xr:revisionPtr revIDLastSave="0" documentId="13_ncr:1_{E1AA7388-0320-4522-B645-AB407E87D5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untyDistrictMonthlyB4" sheetId="1" r:id="rId1"/>
  </sheets>
  <definedNames>
    <definedName name="TitleRegion..Q80">CommunityCollegePaymentTable[[#Headers],[County]:[Districts]]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Q8" i="1" s="1"/>
  <c r="P79" i="1" l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O80" i="1" l="1"/>
  <c r="N80" i="1"/>
  <c r="M80" i="1"/>
  <c r="L80" i="1"/>
  <c r="K80" i="1"/>
  <c r="J80" i="1"/>
  <c r="I80" i="1"/>
  <c r="H80" i="1"/>
  <c r="G80" i="1"/>
  <c r="F80" i="1"/>
  <c r="E80" i="1"/>
  <c r="D80" i="1"/>
  <c r="C80" i="1"/>
  <c r="P80" i="1" l="1"/>
  <c r="Q80" i="1"/>
</calcChain>
</file>

<file path=xl/sharedStrings.xml><?xml version="1.0" encoding="utf-8"?>
<sst xmlns="http://schemas.openxmlformats.org/spreadsheetml/2006/main" count="169" uniqueCount="134">
  <si>
    <t>Board of Governor's of the California Community Colleges</t>
  </si>
  <si>
    <t>Community College District Payment</t>
  </si>
  <si>
    <t>Description: Monthly Schedule by County and District, Exhibit B-4</t>
  </si>
  <si>
    <t>For assistance, please e-mail apportionments@cccco.edu</t>
  </si>
  <si>
    <t>County</t>
  </si>
  <si>
    <t>Districts</t>
  </si>
  <si>
    <t>Amount Certified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</si>
  <si>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</si>
  <si>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</si>
  <si>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</si>
  <si>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</si>
  <si>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</si>
  <si>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</si>
  <si>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</si>
  <si>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</si>
  <si>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</si>
  <si>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</si>
  <si>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</si>
  <si>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</si>
  <si>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</si>
  <si>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Net Available</t>
  </si>
  <si>
    <t>Santa Barbara County Treasurer</t>
  </si>
  <si>
    <t>Allan Hancock</t>
  </si>
  <si>
    <t>Los Angeles County Treasurer</t>
  </si>
  <si>
    <t>Antelope Valley</t>
  </si>
  <si>
    <t>San Bernardino County Treasurer</t>
  </si>
  <si>
    <t>Barstow</t>
  </si>
  <si>
    <t>Butte County Treasurer</t>
  </si>
  <si>
    <t>Butte</t>
  </si>
  <si>
    <t>Santa Cruz County Treasurer</t>
  </si>
  <si>
    <t>Cabrillo</t>
  </si>
  <si>
    <t>Cerritos</t>
  </si>
  <si>
    <t>Alameda County Treasurer</t>
  </si>
  <si>
    <t>Chabot-Las Positas</t>
  </si>
  <si>
    <t>Chaffey</t>
  </si>
  <si>
    <t>Citrus</t>
  </si>
  <si>
    <t>Orange County Department of Education</t>
  </si>
  <si>
    <t>Coast</t>
  </si>
  <si>
    <t>Compton</t>
  </si>
  <si>
    <t>Contra Costa County Treasurer</t>
  </si>
  <si>
    <t>Contra Costa</t>
  </si>
  <si>
    <t>Copper Mountain</t>
  </si>
  <si>
    <t>Riverside County Treasurer</t>
  </si>
  <si>
    <t>Desert</t>
  </si>
  <si>
    <t>El Camino</t>
  </si>
  <si>
    <t>Plumas County Treasurer</t>
  </si>
  <si>
    <t>Feather River</t>
  </si>
  <si>
    <t>Santa Clara County Treasurer K12 Education and Community College</t>
  </si>
  <si>
    <t>Foothill-DeAnza</t>
  </si>
  <si>
    <t>Gavilan</t>
  </si>
  <si>
    <t>Glendale</t>
  </si>
  <si>
    <t>San Diego County Department of Education</t>
  </si>
  <si>
    <t>Grossmont-Cuyamaca</t>
  </si>
  <si>
    <t>Monterey County Treasurer</t>
  </si>
  <si>
    <t>Hartnell</t>
  </si>
  <si>
    <t>Imperial County Treasurer</t>
  </si>
  <si>
    <t>Imperial</t>
  </si>
  <si>
    <t>Kern County Treasurer</t>
  </si>
  <si>
    <t>Kern</t>
  </si>
  <si>
    <t>El Dorado County Treasurer</t>
  </si>
  <si>
    <t>Lake Tahoe</t>
  </si>
  <si>
    <t>Lassen County Treasurer</t>
  </si>
  <si>
    <t>Lassen</t>
  </si>
  <si>
    <t>Long Beach</t>
  </si>
  <si>
    <t>Los Angeles</t>
  </si>
  <si>
    <t>Sacramento County Treasurer</t>
  </si>
  <si>
    <t>Los Rios</t>
  </si>
  <si>
    <t>Marin County Treasurer</t>
  </si>
  <si>
    <t>Marin</t>
  </si>
  <si>
    <t>Mendocino County Treasurer</t>
  </si>
  <si>
    <t>Mendocino-Lake</t>
  </si>
  <si>
    <t>Merced County Treasurer</t>
  </si>
  <si>
    <t>Merced</t>
  </si>
  <si>
    <t>Miracosta</t>
  </si>
  <si>
    <t>Monterey Peninsula</t>
  </si>
  <si>
    <t>Mt. San Antonio</t>
  </si>
  <si>
    <t>Mt. San Jacinto</t>
  </si>
  <si>
    <t>Napa County Treasurer</t>
  </si>
  <si>
    <t>Napa Valley</t>
  </si>
  <si>
    <t>North Orange County</t>
  </si>
  <si>
    <t>Ohlone</t>
  </si>
  <si>
    <t>Palo Verde</t>
  </si>
  <si>
    <t>Palomar</t>
  </si>
  <si>
    <t>Pasadena</t>
  </si>
  <si>
    <t>Peralta</t>
  </si>
  <si>
    <t>Rancho Santiago</t>
  </si>
  <si>
    <t>Humboldt County Treasurer</t>
  </si>
  <si>
    <t>Redwoods</t>
  </si>
  <si>
    <t>Rio Hondo</t>
  </si>
  <si>
    <t>Riverside</t>
  </si>
  <si>
    <t>San Bernardino</t>
  </si>
  <si>
    <t>San Diego</t>
  </si>
  <si>
    <t>San Francisco County Treasurer</t>
  </si>
  <si>
    <t>San Francisco</t>
  </si>
  <si>
    <t>San Joaquin County Treasurer</t>
  </si>
  <si>
    <t>San Joaquin Delta</t>
  </si>
  <si>
    <t>San Jose-Evergreen</t>
  </si>
  <si>
    <t>San Luis Obispo County Treasurer</t>
  </si>
  <si>
    <t>San Luis Obispo</t>
  </si>
  <si>
    <t>San Mateo County Treasurer Community Colleges</t>
  </si>
  <si>
    <t>San Mateo</t>
  </si>
  <si>
    <t>Santa Barbara</t>
  </si>
  <si>
    <t>Santa Clarita</t>
  </si>
  <si>
    <t>Santa Monica</t>
  </si>
  <si>
    <t>Tulare County Treasurer</t>
  </si>
  <si>
    <t>Sequoias</t>
  </si>
  <si>
    <t>Shasta County Treasurer</t>
  </si>
  <si>
    <t>Shasta-Tehama-Trinity</t>
  </si>
  <si>
    <t>Placer County Treasurer</t>
  </si>
  <si>
    <t>Sierra</t>
  </si>
  <si>
    <t>Siskiyou County Treasurer</t>
  </si>
  <si>
    <t>Siskiyous</t>
  </si>
  <si>
    <t>Solano County Treasurer</t>
  </si>
  <si>
    <t>Solano</t>
  </si>
  <si>
    <t>Sonoma County Treasurer</t>
  </si>
  <si>
    <t>Sonoma</t>
  </si>
  <si>
    <t>South Orange County</t>
  </si>
  <si>
    <t>Southwestern</t>
  </si>
  <si>
    <t>Fresno County Treasurer</t>
  </si>
  <si>
    <t>State Center</t>
  </si>
  <si>
    <t>Ventura County Treasurer</t>
  </si>
  <si>
    <t>Ventura</t>
  </si>
  <si>
    <t>Victor Valley</t>
  </si>
  <si>
    <t>West Hills</t>
  </si>
  <si>
    <t>West Kern</t>
  </si>
  <si>
    <t>West Valley-Mission</t>
  </si>
  <si>
    <t>Stanislaus County Treasurer</t>
  </si>
  <si>
    <t>Yosemite</t>
  </si>
  <si>
    <t>Yuba County Treasurer</t>
  </si>
  <si>
    <t>Yuba</t>
  </si>
  <si>
    <t>Fiscal Year: 2021-2022</t>
  </si>
  <si>
    <t>Totals</t>
  </si>
  <si>
    <t>Issuance Period: Advance July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</si>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</sst>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3" applyFont="1" applyFill="1" applyBorder="1" applyAlignment="1" applyProtection="1">
      <alignment horizontal="left"/>
      <protection locked="0"/>
    </xf>
    <xf numFmtId="0" fontId="4" fillId="0" borderId="0" xfId="3" applyFont="1"/>
    <xf numFmtId="0" fontId="5" fillId="0" borderId="0" xfId="3" applyFont="1" applyAlignment="1"/>
    <xf numFmtId="164" fontId="5" fillId="0" borderId="0" xfId="3" applyNumberFormat="1" applyFont="1" applyAlignment="1"/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4" fillId="0" borderId="5" xfId="3" applyFont="1" applyBorder="1" applyAlignment="1">
      <alignment horizontal="left"/>
    </xf>
    <xf numFmtId="41" fontId="4" fillId="0" borderId="5" xfId="1" applyFont="1" applyBorder="1" applyAlignment="1">
      <alignment horizontal="left"/>
    </xf>
    <xf numFmtId="4" fontId="4" fillId="0" borderId="0" xfId="3" applyNumberFormat="1" applyFont="1"/>
    <xf numFmtId="0" fontId="6" fillId="0" borderId="5" xfId="3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left" wrapText="1"/>
    </xf>
    <xf numFmtId="0" fontId="5" fillId="0" borderId="0" xfId="3" applyFont="1"/>
    <xf numFmtId="42" fontId="4" fillId="0" borderId="7" xfId="2" applyFont="1" applyBorder="1"/>
    <xf numFmtId="4" fontId="4" fillId="0" borderId="7" xfId="3" applyNumberFormat="1" applyFont="1" applyBorder="1"/>
    <xf numFmtId="42" fontId="4" fillId="0" borderId="0" xfId="3" applyNumberFormat="1" applyFont="1"/>
  </cellXfs>
  <cellStyles count="4">
    <cellStyle name="Comma [0]" xfId="1" builtinId="6"/>
    <cellStyle name="Currency [0]" xfId="2" builtinId="7"/>
    <cellStyle name="Normal" xfId="0" builtinId="0"/>
    <cellStyle name="Normal 5" xfId="3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mmunityCollegePaymentTable" displayName="CommunityCollegePaymentTable" ref="A7:Q79" totalsRowShown="0" headerRowDxfId="21" dataDxfId="19" headerRowBorderDxfId="20" tableBorderDxfId="18" totalsRowBorderDxfId="17">
  <autoFilter ref="A7:Q79" xr:uid="{00000000-0009-0000-0100-000001000000}"/>
  <tableColumns count="17">
    <tableColumn id="1" xr3:uid="{00000000-0010-0000-0000-000001000000}" name="County" dataDxfId="16"/>
    <tableColumn id="4" xr3:uid="{00000000-0010-0000-0000-000004000000}" name="Districts" dataDxfId="15"/>
    <tableColumn id="12" xr3:uid="{00000000-0010-0000-0000-00000C000000}" name="Amount Certified" dataDxfId="14" dataCellStyle="Comma [0]"/>
    <tableColumn id="2" xr3:uid="{00000000-0010-0000-0000-000002000000}" name="July" dataDxfId="13" dataCellStyle="Comma [0]"/>
    <tableColumn id="27" xr3:uid="{00000000-0010-0000-0000-00001B000000}" name="August" dataDxfId="12" dataCellStyle="Comma [0]"/>
    <tableColumn id="6" xr3:uid="{00000000-0010-0000-0000-000006000000}" name="September" dataDxfId="11" dataCellStyle="Comma [0]"/>
    <tableColumn id="7" xr3:uid="{00000000-0010-0000-0000-000007000000}" name="October" dataDxfId="10" dataCellStyle="Comma [0]"/>
    <tableColumn id="9" xr3:uid="{00000000-0010-0000-0000-000009000000}" name="November" dataDxfId="9" dataCellStyle="Comma [0]"/>
    <tableColumn id="8" xr3:uid="{00000000-0010-0000-0000-000008000000}" name="December" dataDxfId="8" dataCellStyle="Comma [0]"/>
    <tableColumn id="10" xr3:uid="{00000000-0010-0000-0000-00000A000000}" name="January" dataDxfId="7" dataCellStyle="Comma [0]"/>
    <tableColumn id="26" xr3:uid="{00000000-0010-0000-0000-00001A000000}" name="February" dataDxfId="6" dataCellStyle="Comma [0]"/>
    <tableColumn id="25" xr3:uid="{00000000-0010-0000-0000-000019000000}" name="March" dataDxfId="5" dataCellStyle="Comma [0]"/>
    <tableColumn id="24" xr3:uid="{00000000-0010-0000-0000-000018000000}" name="April" dataDxfId="4" dataCellStyle="Comma [0]"/>
    <tableColumn id="23" xr3:uid="{00000000-0010-0000-0000-000017000000}" name="May" dataDxfId="3" dataCellStyle="Comma [0]"/>
    <tableColumn id="3" xr3:uid="{00000000-0010-0000-0000-000003000000}" name="June" dataDxfId="2" dataCellStyle="Comma [0]"/>
    <tableColumn id="11" xr3:uid="{00000000-0010-0000-0000-00000B000000}" name="Total" dataDxfId="1" dataCellStyle="Comma [0]"/>
    <tableColumn id="5" xr3:uid="{00000000-0010-0000-0000-000005000000}" name="Net Available" dataDxfId="0" dataCellStyle="Comma [0]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3"/>
  <sheetViews>
    <sheetView tabSelected="1" showWhiteSpace="0" zoomScale="85" zoomScaleNormal="85" workbookViewId="0">
      <selection activeCell="A4" sqref="A4"/>
    </sheetView>
  </sheetViews>
  <sheetFormatPr defaultColWidth="9.140625" defaultRowHeight="15.75" x14ac:dyDescent="0.25"/>
  <cols>
    <col min="1" max="1" width="72.28515625" style="2" bestFit="1" customWidth="1"/>
    <col min="2" max="2" width="23.5703125" style="2" bestFit="1" customWidth="1"/>
    <col min="3" max="3" width="25.140625" style="2" bestFit="1" customWidth="1"/>
    <col min="4" max="5" width="16.28515625" style="2" bestFit="1" customWidth="1"/>
    <col min="6" max="6" width="17.5703125" style="2" bestFit="1" customWidth="1"/>
    <col min="7" max="7" width="16.28515625" style="2" bestFit="1" customWidth="1"/>
    <col min="8" max="9" width="17" style="2" bestFit="1" customWidth="1"/>
    <col min="10" max="10" width="16.28515625" style="2" bestFit="1" customWidth="1"/>
    <col min="11" max="11" width="16" style="2" bestFit="1" customWidth="1"/>
    <col min="12" max="12" width="13.140625" style="2" bestFit="1" customWidth="1"/>
    <col min="13" max="13" width="11.7109375" style="2" bestFit="1" customWidth="1"/>
    <col min="14" max="14" width="10.85546875" style="2" bestFit="1" customWidth="1"/>
    <col min="15" max="15" width="11.5703125" style="2" bestFit="1" customWidth="1"/>
    <col min="16" max="16" width="18.28515625" style="2" bestFit="1" customWidth="1"/>
    <col min="17" max="17" width="20.42578125" style="2" bestFit="1" customWidth="1"/>
    <col min="18" max="18" width="18.42578125" style="2" customWidth="1"/>
    <col min="19" max="19" width="11.28515625" style="2" customWidth="1"/>
    <col min="20" max="20" width="11.42578125" style="2" customWidth="1"/>
    <col min="21" max="21" width="12.7109375" style="2" customWidth="1"/>
    <col min="22" max="16384" width="9.140625" style="2"/>
  </cols>
  <sheetData>
    <row r="1" spans="1:21" x14ac:dyDescent="0.25">
      <c r="A1" s="1" t="s">
        <v>0</v>
      </c>
      <c r="B1" s="1"/>
      <c r="C1" s="1"/>
    </row>
    <row r="2" spans="1:21" x14ac:dyDescent="0.25">
      <c r="A2" s="1" t="s">
        <v>1</v>
      </c>
      <c r="B2" s="1"/>
      <c r="C2" s="1"/>
    </row>
    <row r="3" spans="1:21" x14ac:dyDescent="0.25">
      <c r="A3" s="1" t="s">
        <v>130</v>
      </c>
      <c r="B3" s="1"/>
      <c r="C3" s="1"/>
    </row>
    <row r="4" spans="1:21" x14ac:dyDescent="0.25">
      <c r="A4" s="1" t="s">
        <v>132</v>
      </c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1" x14ac:dyDescent="0.2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1" x14ac:dyDescent="0.25">
      <c r="A6" s="1" t="s">
        <v>3</v>
      </c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1" x14ac:dyDescent="0.25">
      <c r="A7" s="5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8" t="s">
        <v>19</v>
      </c>
      <c r="Q7" s="9" t="s">
        <v>20</v>
      </c>
    </row>
    <row r="8" spans="1:21" x14ac:dyDescent="0.25">
      <c r="A8" s="10" t="s">
        <v>21</v>
      </c>
      <c r="B8" s="10" t="s">
        <v>22</v>
      </c>
      <c r="C8" s="11">
        <v>41823907</v>
      </c>
      <c r="D8" s="11">
        <v>4905082</v>
      </c>
      <c r="E8" s="11">
        <v>3296128</v>
      </c>
      <c r="F8" s="11">
        <v>4776234</v>
      </c>
      <c r="G8" s="11">
        <v>3990697</v>
      </c>
      <c r="H8" s="11">
        <v>3597931</v>
      </c>
      <c r="I8" s="11">
        <v>2026858</v>
      </c>
      <c r="J8" s="11">
        <v>3205163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>SUM(CommunityCollegePaymentTable[[#This Row],[July]:[January]])</f>
        <v>25798093</v>
      </c>
      <c r="Q8" s="11">
        <f>CommunityCollegePaymentTable[[#This Row],[Amount Certified]]-CommunityCollegePaymentTable[[#This Row],[Total]]</f>
        <v>16025814</v>
      </c>
      <c r="S8" s="12"/>
      <c r="T8" s="12"/>
      <c r="U8" s="12"/>
    </row>
    <row r="9" spans="1:21" x14ac:dyDescent="0.25">
      <c r="A9" s="13" t="s">
        <v>23</v>
      </c>
      <c r="B9" s="13" t="s">
        <v>24</v>
      </c>
      <c r="C9" s="11">
        <v>76947363</v>
      </c>
      <c r="D9" s="11">
        <v>9191900</v>
      </c>
      <c r="E9" s="11">
        <v>6008042</v>
      </c>
      <c r="F9" s="11">
        <v>8821064</v>
      </c>
      <c r="G9" s="11">
        <v>7350880</v>
      </c>
      <c r="H9" s="11">
        <v>6615795</v>
      </c>
      <c r="I9" s="11">
        <v>3675443</v>
      </c>
      <c r="J9" s="11">
        <v>5880708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>SUM(CommunityCollegePaymentTable[[#This Row],[July]:[January]])</f>
        <v>47543832</v>
      </c>
      <c r="Q9" s="11">
        <f>CommunityCollegePaymentTable[[#This Row],[Amount Certified]]-CommunityCollegePaymentTable[[#This Row],[Total]]</f>
        <v>29403531</v>
      </c>
      <c r="S9" s="12"/>
      <c r="T9" s="12"/>
      <c r="U9" s="12"/>
    </row>
    <row r="10" spans="1:21" x14ac:dyDescent="0.25">
      <c r="A10" s="13" t="s">
        <v>25</v>
      </c>
      <c r="B10" s="13" t="s">
        <v>26</v>
      </c>
      <c r="C10" s="11">
        <v>23580573</v>
      </c>
      <c r="D10" s="11">
        <v>2849326</v>
      </c>
      <c r="E10" s="11">
        <v>1849867</v>
      </c>
      <c r="F10" s="11">
        <v>2662903</v>
      </c>
      <c r="G10" s="11">
        <v>2232479</v>
      </c>
      <c r="H10" s="11">
        <v>2017266</v>
      </c>
      <c r="I10" s="11">
        <v>1156412</v>
      </c>
      <c r="J10" s="11">
        <v>1802057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>SUM(CommunityCollegePaymentTable[[#This Row],[July]:[January]])</f>
        <v>14570310</v>
      </c>
      <c r="Q10" s="11">
        <f>CommunityCollegePaymentTable[[#This Row],[Amount Certified]]-CommunityCollegePaymentTable[[#This Row],[Total]]</f>
        <v>9010263</v>
      </c>
      <c r="S10" s="12"/>
      <c r="T10" s="12"/>
      <c r="U10" s="12"/>
    </row>
    <row r="11" spans="1:21" x14ac:dyDescent="0.25">
      <c r="A11" s="13" t="s">
        <v>27</v>
      </c>
      <c r="B11" s="13" t="s">
        <v>28</v>
      </c>
      <c r="C11" s="11">
        <v>81855071</v>
      </c>
      <c r="D11" s="11">
        <v>21292771</v>
      </c>
      <c r="E11" s="11">
        <v>5366106</v>
      </c>
      <c r="F11" s="11">
        <v>7801996</v>
      </c>
      <c r="G11" s="11">
        <v>6534010</v>
      </c>
      <c r="H11" s="11">
        <v>5900016</v>
      </c>
      <c r="I11" s="11">
        <v>3364040</v>
      </c>
      <c r="J11" s="11">
        <v>5266023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>SUM(CommunityCollegePaymentTable[[#This Row],[July]:[January]])</f>
        <v>55524962</v>
      </c>
      <c r="Q11" s="11">
        <f>CommunityCollegePaymentTable[[#This Row],[Amount Certified]]-CommunityCollegePaymentTable[[#This Row],[Total]]</f>
        <v>26330109</v>
      </c>
      <c r="S11" s="12"/>
      <c r="T11" s="12"/>
      <c r="U11" s="12"/>
    </row>
    <row r="12" spans="1:21" x14ac:dyDescent="0.25">
      <c r="A12" s="13" t="s">
        <v>29</v>
      </c>
      <c r="B12" s="13" t="s">
        <v>30</v>
      </c>
      <c r="C12" s="11">
        <v>45612282</v>
      </c>
      <c r="D12" s="11">
        <v>7312110</v>
      </c>
      <c r="E12" s="11">
        <v>3433744</v>
      </c>
      <c r="F12" s="11">
        <v>4965766</v>
      </c>
      <c r="G12" s="11">
        <v>4144033</v>
      </c>
      <c r="H12" s="11">
        <v>3733161</v>
      </c>
      <c r="I12" s="11">
        <v>2089692</v>
      </c>
      <c r="J12" s="11">
        <v>3322296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>SUM(CommunityCollegePaymentTable[[#This Row],[July]:[January]])</f>
        <v>29000802</v>
      </c>
      <c r="Q12" s="11">
        <f>CommunityCollegePaymentTable[[#This Row],[Amount Certified]]-CommunityCollegePaymentTable[[#This Row],[Total]]</f>
        <v>16611480</v>
      </c>
      <c r="S12" s="12"/>
      <c r="T12" s="12"/>
      <c r="U12" s="12"/>
    </row>
    <row r="13" spans="1:21" x14ac:dyDescent="0.25">
      <c r="A13" s="13" t="s">
        <v>23</v>
      </c>
      <c r="B13" s="13" t="s">
        <v>31</v>
      </c>
      <c r="C13" s="11">
        <v>85679763</v>
      </c>
      <c r="D13" s="11">
        <v>14158116</v>
      </c>
      <c r="E13" s="11">
        <v>6380549</v>
      </c>
      <c r="F13" s="11">
        <v>9286195</v>
      </c>
      <c r="G13" s="11">
        <v>7746148</v>
      </c>
      <c r="H13" s="11">
        <v>6976125</v>
      </c>
      <c r="I13" s="11">
        <v>3896025</v>
      </c>
      <c r="J13" s="11">
        <v>6206104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>SUM(CommunityCollegePaymentTable[[#This Row],[July]:[January]])</f>
        <v>54649262</v>
      </c>
      <c r="Q13" s="11">
        <f>CommunityCollegePaymentTable[[#This Row],[Amount Certified]]-CommunityCollegePaymentTable[[#This Row],[Total]]</f>
        <v>31030501</v>
      </c>
      <c r="S13" s="12"/>
      <c r="T13" s="12"/>
      <c r="U13" s="12"/>
    </row>
    <row r="14" spans="1:21" x14ac:dyDescent="0.25">
      <c r="A14" s="13" t="s">
        <v>32</v>
      </c>
      <c r="B14" s="13" t="s">
        <v>33</v>
      </c>
      <c r="C14" s="11">
        <v>44396551</v>
      </c>
      <c r="D14" s="11">
        <v>5665957</v>
      </c>
      <c r="E14" s="11">
        <v>3480317</v>
      </c>
      <c r="F14" s="11">
        <v>5021039</v>
      </c>
      <c r="G14" s="11">
        <v>4189925</v>
      </c>
      <c r="H14" s="11">
        <v>3774365</v>
      </c>
      <c r="I14" s="11">
        <v>2112124</v>
      </c>
      <c r="J14" s="11">
        <v>3358804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SUM(CommunityCollegePaymentTable[[#This Row],[July]:[January]])</f>
        <v>27602531</v>
      </c>
      <c r="Q14" s="11">
        <f>CommunityCollegePaymentTable[[#This Row],[Amount Certified]]-CommunityCollegePaymentTable[[#This Row],[Total]]</f>
        <v>16794020</v>
      </c>
      <c r="S14" s="12"/>
      <c r="T14" s="12"/>
      <c r="U14" s="12"/>
    </row>
    <row r="15" spans="1:21" x14ac:dyDescent="0.25">
      <c r="A15" s="13" t="s">
        <v>25</v>
      </c>
      <c r="B15" s="13" t="s">
        <v>34</v>
      </c>
      <c r="C15" s="11">
        <v>64841540</v>
      </c>
      <c r="D15" s="11">
        <v>2187413</v>
      </c>
      <c r="E15" s="11">
        <v>5627289</v>
      </c>
      <c r="F15" s="11">
        <v>8146694</v>
      </c>
      <c r="G15" s="11">
        <v>6788908</v>
      </c>
      <c r="H15" s="11">
        <v>6110018</v>
      </c>
      <c r="I15" s="11">
        <v>3394454</v>
      </c>
      <c r="J15" s="11">
        <v>5431127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>SUM(CommunityCollegePaymentTable[[#This Row],[July]:[January]])</f>
        <v>37685903</v>
      </c>
      <c r="Q15" s="11">
        <f>CommunityCollegePaymentTable[[#This Row],[Amount Certified]]-CommunityCollegePaymentTable[[#This Row],[Total]]</f>
        <v>27155637</v>
      </c>
      <c r="S15" s="12"/>
      <c r="T15" s="12"/>
      <c r="U15" s="12"/>
    </row>
    <row r="16" spans="1:21" x14ac:dyDescent="0.25">
      <c r="A16" s="13" t="s">
        <v>23</v>
      </c>
      <c r="B16" s="13" t="s">
        <v>35</v>
      </c>
      <c r="C16" s="11">
        <v>64328010</v>
      </c>
      <c r="D16" s="11">
        <v>7451210</v>
      </c>
      <c r="E16" s="11">
        <v>5042924</v>
      </c>
      <c r="F16" s="11">
        <v>7404839</v>
      </c>
      <c r="G16" s="11">
        <v>6170701</v>
      </c>
      <c r="H16" s="11">
        <v>5553630</v>
      </c>
      <c r="I16" s="11">
        <v>3085347</v>
      </c>
      <c r="J16" s="11">
        <v>4936561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SUM(CommunityCollegePaymentTable[[#This Row],[July]:[January]])</f>
        <v>39645212</v>
      </c>
      <c r="Q16" s="11">
        <f>CommunityCollegePaymentTable[[#This Row],[Amount Certified]]-CommunityCollegePaymentTable[[#This Row],[Total]]</f>
        <v>24682798</v>
      </c>
      <c r="S16" s="12"/>
      <c r="T16" s="12"/>
      <c r="U16" s="12"/>
    </row>
    <row r="17" spans="1:21" x14ac:dyDescent="0.25">
      <c r="A17" s="13" t="s">
        <v>36</v>
      </c>
      <c r="B17" s="13" t="s">
        <v>37</v>
      </c>
      <c r="C17" s="11">
        <v>38126405</v>
      </c>
      <c r="D17" s="11">
        <v>7076841</v>
      </c>
      <c r="E17" s="11">
        <v>2732948</v>
      </c>
      <c r="F17" s="11">
        <v>3985265</v>
      </c>
      <c r="G17" s="11">
        <v>3344376</v>
      </c>
      <c r="H17" s="11">
        <v>3023931</v>
      </c>
      <c r="I17" s="11">
        <v>1742144</v>
      </c>
      <c r="J17" s="11">
        <v>2703482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SUM(CommunityCollegePaymentTable[[#This Row],[July]:[January]])</f>
        <v>24608987</v>
      </c>
      <c r="Q17" s="11">
        <f>CommunityCollegePaymentTable[[#This Row],[Amount Certified]]-CommunityCollegePaymentTable[[#This Row],[Total]]</f>
        <v>13517418</v>
      </c>
      <c r="S17" s="12"/>
      <c r="T17" s="12"/>
      <c r="U17" s="12"/>
    </row>
    <row r="18" spans="1:21" x14ac:dyDescent="0.25">
      <c r="A18" s="13" t="s">
        <v>23</v>
      </c>
      <c r="B18" s="13" t="s">
        <v>38</v>
      </c>
      <c r="C18" s="11">
        <v>31317828</v>
      </c>
      <c r="D18" s="11">
        <v>3285682</v>
      </c>
      <c r="E18" s="11">
        <v>2494294</v>
      </c>
      <c r="F18" s="11">
        <v>3648264</v>
      </c>
      <c r="G18" s="11">
        <v>3040221</v>
      </c>
      <c r="H18" s="11">
        <v>2736197</v>
      </c>
      <c r="I18" s="11">
        <v>1520113</v>
      </c>
      <c r="J18" s="11">
        <v>2432175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>SUM(CommunityCollegePaymentTable[[#This Row],[July]:[January]])</f>
        <v>19156946</v>
      </c>
      <c r="Q18" s="11">
        <f>CommunityCollegePaymentTable[[#This Row],[Amount Certified]]-CommunityCollegePaymentTable[[#This Row],[Total]]</f>
        <v>12160882</v>
      </c>
      <c r="S18" s="12"/>
      <c r="T18" s="12"/>
      <c r="U18" s="12"/>
    </row>
    <row r="19" spans="1:21" x14ac:dyDescent="0.25">
      <c r="A19" s="13" t="s">
        <v>39</v>
      </c>
      <c r="B19" s="13" t="s">
        <v>40</v>
      </c>
      <c r="C19" s="11">
        <v>37969769</v>
      </c>
      <c r="D19" s="11">
        <v>5305028</v>
      </c>
      <c r="E19" s="11">
        <v>2867088</v>
      </c>
      <c r="F19" s="11">
        <v>4233982</v>
      </c>
      <c r="G19" s="11">
        <v>3537196</v>
      </c>
      <c r="H19" s="11">
        <v>3188802</v>
      </c>
      <c r="I19" s="11">
        <v>1795223</v>
      </c>
      <c r="J19" s="11">
        <v>2840408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>SUM(CommunityCollegePaymentTable[[#This Row],[July]:[January]])</f>
        <v>23767727</v>
      </c>
      <c r="Q19" s="11">
        <f>CommunityCollegePaymentTable[[#This Row],[Amount Certified]]-CommunityCollegePaymentTable[[#This Row],[Total]]</f>
        <v>14202042</v>
      </c>
      <c r="S19" s="12"/>
      <c r="T19" s="12"/>
      <c r="U19" s="12"/>
    </row>
    <row r="20" spans="1:21" x14ac:dyDescent="0.25">
      <c r="A20" s="13" t="s">
        <v>25</v>
      </c>
      <c r="B20" s="13" t="s">
        <v>41</v>
      </c>
      <c r="C20" s="11">
        <v>15556212</v>
      </c>
      <c r="D20" s="11">
        <v>1622933</v>
      </c>
      <c r="E20" s="11">
        <v>1238163</v>
      </c>
      <c r="F20" s="11">
        <v>1782644</v>
      </c>
      <c r="G20" s="11">
        <v>1497572</v>
      </c>
      <c r="H20" s="11">
        <v>1355035</v>
      </c>
      <c r="I20" s="11">
        <v>784883</v>
      </c>
      <c r="J20" s="11">
        <v>1212499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SUM(CommunityCollegePaymentTable[[#This Row],[July]:[January]])</f>
        <v>9493729</v>
      </c>
      <c r="Q20" s="11">
        <f>CommunityCollegePaymentTable[[#This Row],[Amount Certified]]-CommunityCollegePaymentTable[[#This Row],[Total]]</f>
        <v>6062483</v>
      </c>
      <c r="S20" s="12"/>
      <c r="T20" s="12"/>
      <c r="U20" s="12"/>
    </row>
    <row r="21" spans="1:21" x14ac:dyDescent="0.25">
      <c r="A21" s="14" t="s">
        <v>42</v>
      </c>
      <c r="B21" s="13" t="s">
        <v>43</v>
      </c>
      <c r="C21" s="11">
        <v>28668183</v>
      </c>
      <c r="D21" s="11">
        <v>0</v>
      </c>
      <c r="E21" s="11">
        <v>1225245</v>
      </c>
      <c r="F21" s="11">
        <v>3902706</v>
      </c>
      <c r="G21" s="11">
        <v>3259147</v>
      </c>
      <c r="H21" s="11">
        <v>2937362</v>
      </c>
      <c r="I21" s="11">
        <v>1650236</v>
      </c>
      <c r="J21" s="11">
        <v>2615582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>SUM(CommunityCollegePaymentTable[[#This Row],[July]:[January]])</f>
        <v>15590278</v>
      </c>
      <c r="Q21" s="11">
        <f>CommunityCollegePaymentTable[[#This Row],[Amount Certified]]-CommunityCollegePaymentTable[[#This Row],[Total]]</f>
        <v>13077905</v>
      </c>
      <c r="S21" s="12"/>
      <c r="T21" s="12"/>
      <c r="U21" s="12"/>
    </row>
    <row r="22" spans="1:21" x14ac:dyDescent="0.25">
      <c r="A22" s="13" t="s">
        <v>23</v>
      </c>
      <c r="B22" s="13" t="s">
        <v>44</v>
      </c>
      <c r="C22" s="11">
        <v>76139553</v>
      </c>
      <c r="D22" s="11">
        <v>11347792</v>
      </c>
      <c r="E22" s="11">
        <v>5800442</v>
      </c>
      <c r="F22" s="11">
        <v>8412290</v>
      </c>
      <c r="G22" s="11">
        <v>7016089</v>
      </c>
      <c r="H22" s="11">
        <v>6317995</v>
      </c>
      <c r="I22" s="11">
        <v>3525593</v>
      </c>
      <c r="J22" s="11">
        <v>5619892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>SUM(CommunityCollegePaymentTable[[#This Row],[July]:[January]])</f>
        <v>48040093</v>
      </c>
      <c r="Q22" s="11">
        <f>CommunityCollegePaymentTable[[#This Row],[Amount Certified]]-CommunityCollegePaymentTable[[#This Row],[Total]]</f>
        <v>28099460</v>
      </c>
      <c r="S22" s="12"/>
      <c r="T22" s="12"/>
      <c r="U22" s="12"/>
    </row>
    <row r="23" spans="1:21" x14ac:dyDescent="0.25">
      <c r="A23" s="14" t="s">
        <v>45</v>
      </c>
      <c r="B23" s="13" t="s">
        <v>46</v>
      </c>
      <c r="C23" s="11">
        <v>8976705</v>
      </c>
      <c r="D23" s="11">
        <v>526432</v>
      </c>
      <c r="E23" s="11">
        <v>753304</v>
      </c>
      <c r="F23" s="11">
        <v>1089283</v>
      </c>
      <c r="G23" s="11">
        <v>911736</v>
      </c>
      <c r="H23" s="11">
        <v>822960</v>
      </c>
      <c r="I23" s="11">
        <v>467866</v>
      </c>
      <c r="J23" s="11">
        <v>734187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>SUM(CommunityCollegePaymentTable[[#This Row],[July]:[January]])</f>
        <v>5305768</v>
      </c>
      <c r="Q23" s="11">
        <f>CommunityCollegePaymentTable[[#This Row],[Amount Certified]]-CommunityCollegePaymentTable[[#This Row],[Total]]</f>
        <v>3670937</v>
      </c>
      <c r="S23" s="12"/>
      <c r="T23" s="12"/>
      <c r="U23" s="12"/>
    </row>
    <row r="24" spans="1:21" x14ac:dyDescent="0.25">
      <c r="A24" s="13" t="s">
        <v>47</v>
      </c>
      <c r="B24" s="13" t="s">
        <v>48</v>
      </c>
      <c r="C24" s="11">
        <v>33431949</v>
      </c>
      <c r="D24" s="11">
        <v>4860722</v>
      </c>
      <c r="E24" s="11">
        <v>2508487</v>
      </c>
      <c r="F24" s="11">
        <v>3707042</v>
      </c>
      <c r="G24" s="11">
        <v>3095500</v>
      </c>
      <c r="H24" s="11">
        <v>2789736</v>
      </c>
      <c r="I24" s="11">
        <v>1566663</v>
      </c>
      <c r="J24" s="11">
        <v>2483964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>SUM(CommunityCollegePaymentTable[[#This Row],[July]:[January]])</f>
        <v>21012114</v>
      </c>
      <c r="Q24" s="11">
        <f>CommunityCollegePaymentTable[[#This Row],[Amount Certified]]-CommunityCollegePaymentTable[[#This Row],[Total]]</f>
        <v>12419835</v>
      </c>
      <c r="S24" s="12"/>
      <c r="T24" s="12"/>
      <c r="U24" s="12"/>
    </row>
    <row r="25" spans="1:21" x14ac:dyDescent="0.25">
      <c r="A25" s="13" t="s">
        <v>47</v>
      </c>
      <c r="B25" s="10" t="s">
        <v>49</v>
      </c>
      <c r="C25" s="11">
        <v>11165979</v>
      </c>
      <c r="D25" s="11">
        <v>564288</v>
      </c>
      <c r="E25" s="11">
        <v>952814</v>
      </c>
      <c r="F25" s="11">
        <v>1323633</v>
      </c>
      <c r="G25" s="11">
        <v>1124332</v>
      </c>
      <c r="H25" s="11">
        <v>1024678</v>
      </c>
      <c r="I25" s="11">
        <v>626072</v>
      </c>
      <c r="J25" s="11">
        <v>925028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>SUM(CommunityCollegePaymentTable[[#This Row],[July]:[January]])</f>
        <v>6540845</v>
      </c>
      <c r="Q25" s="11">
        <f>CommunityCollegePaymentTable[[#This Row],[Amount Certified]]-CommunityCollegePaymentTable[[#This Row],[Total]]</f>
        <v>4625134</v>
      </c>
      <c r="S25" s="12"/>
      <c r="T25" s="12"/>
      <c r="U25" s="12"/>
    </row>
    <row r="26" spans="1:21" x14ac:dyDescent="0.25">
      <c r="A26" s="13" t="s">
        <v>23</v>
      </c>
      <c r="B26" s="13" t="s">
        <v>50</v>
      </c>
      <c r="C26" s="11">
        <v>65831669</v>
      </c>
      <c r="D26" s="11">
        <v>8545649</v>
      </c>
      <c r="E26" s="11">
        <v>5074727</v>
      </c>
      <c r="F26" s="11">
        <v>7418101</v>
      </c>
      <c r="G26" s="11">
        <v>6197561</v>
      </c>
      <c r="H26" s="11">
        <v>5587289</v>
      </c>
      <c r="I26" s="11">
        <v>3146216</v>
      </c>
      <c r="J26" s="11">
        <v>4977018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>SUM(CommunityCollegePaymentTable[[#This Row],[July]:[January]])</f>
        <v>40946561</v>
      </c>
      <c r="Q26" s="11">
        <f>CommunityCollegePaymentTable[[#This Row],[Amount Certified]]-CommunityCollegePaymentTable[[#This Row],[Total]]</f>
        <v>24885108</v>
      </c>
      <c r="S26" s="12"/>
      <c r="T26" s="12"/>
      <c r="U26" s="12"/>
    </row>
    <row r="27" spans="1:21" x14ac:dyDescent="0.25">
      <c r="A27" s="13" t="s">
        <v>51</v>
      </c>
      <c r="B27" s="13" t="s">
        <v>52</v>
      </c>
      <c r="C27" s="11">
        <v>79536196</v>
      </c>
      <c r="D27" s="11">
        <v>9253440</v>
      </c>
      <c r="E27" s="11">
        <v>6284930</v>
      </c>
      <c r="F27" s="11">
        <v>8827667</v>
      </c>
      <c r="G27" s="11">
        <v>7478844</v>
      </c>
      <c r="H27" s="11">
        <v>6804430</v>
      </c>
      <c r="I27" s="11">
        <v>4106779</v>
      </c>
      <c r="J27" s="11">
        <v>6130016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>SUM(CommunityCollegePaymentTable[[#This Row],[July]:[January]])</f>
        <v>48886106</v>
      </c>
      <c r="Q27" s="11">
        <f>CommunityCollegePaymentTable[[#This Row],[Amount Certified]]-CommunityCollegePaymentTable[[#This Row],[Total]]</f>
        <v>30650090</v>
      </c>
      <c r="S27" s="12"/>
      <c r="T27" s="12"/>
      <c r="U27" s="12"/>
    </row>
    <row r="28" spans="1:21" x14ac:dyDescent="0.25">
      <c r="A28" s="13" t="s">
        <v>53</v>
      </c>
      <c r="B28" s="13" t="s">
        <v>54</v>
      </c>
      <c r="C28" s="11">
        <v>27440325</v>
      </c>
      <c r="D28" s="11">
        <v>3626091</v>
      </c>
      <c r="E28" s="11">
        <v>2149389</v>
      </c>
      <c r="F28" s="11">
        <v>2955279</v>
      </c>
      <c r="G28" s="11">
        <v>2517059</v>
      </c>
      <c r="H28" s="11">
        <v>2297951</v>
      </c>
      <c r="I28" s="11">
        <v>1421513</v>
      </c>
      <c r="J28" s="11">
        <v>2078839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>SUM(CommunityCollegePaymentTable[[#This Row],[July]:[January]])</f>
        <v>17046121</v>
      </c>
      <c r="Q28" s="11">
        <f>CommunityCollegePaymentTable[[#This Row],[Amount Certified]]-CommunityCollegePaymentTable[[#This Row],[Total]]</f>
        <v>10394204</v>
      </c>
      <c r="S28" s="12"/>
      <c r="T28" s="12"/>
      <c r="U28" s="12"/>
    </row>
    <row r="29" spans="1:21" x14ac:dyDescent="0.25">
      <c r="A29" s="13" t="s">
        <v>55</v>
      </c>
      <c r="B29" s="13" t="s">
        <v>56</v>
      </c>
      <c r="C29" s="11">
        <v>49407736</v>
      </c>
      <c r="D29" s="11">
        <v>7344203</v>
      </c>
      <c r="E29" s="11">
        <v>3730286</v>
      </c>
      <c r="F29" s="11">
        <v>5476177</v>
      </c>
      <c r="G29" s="11">
        <v>4563483</v>
      </c>
      <c r="H29" s="11">
        <v>4107135</v>
      </c>
      <c r="I29" s="11">
        <v>2281739</v>
      </c>
      <c r="J29" s="11">
        <v>3650787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>SUM(CommunityCollegePaymentTable[[#This Row],[July]:[January]])</f>
        <v>31153810</v>
      </c>
      <c r="Q29" s="11">
        <f>CommunityCollegePaymentTable[[#This Row],[Amount Certified]]-CommunityCollegePaymentTable[[#This Row],[Total]]</f>
        <v>18253926</v>
      </c>
      <c r="S29" s="12"/>
      <c r="T29" s="12"/>
      <c r="U29" s="12"/>
    </row>
    <row r="30" spans="1:21" x14ac:dyDescent="0.25">
      <c r="A30" s="13" t="s">
        <v>57</v>
      </c>
      <c r="B30" s="13" t="s">
        <v>58</v>
      </c>
      <c r="C30" s="11">
        <v>118728360</v>
      </c>
      <c r="D30" s="11">
        <v>18166793</v>
      </c>
      <c r="E30" s="11">
        <v>9018358</v>
      </c>
      <c r="F30" s="11">
        <v>13027928</v>
      </c>
      <c r="G30" s="11">
        <v>10875925</v>
      </c>
      <c r="H30" s="11">
        <v>9799919</v>
      </c>
      <c r="I30" s="11">
        <v>5495916</v>
      </c>
      <c r="J30" s="11">
        <v>8723920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>SUM(CommunityCollegePaymentTable[[#This Row],[July]:[January]])</f>
        <v>75108759</v>
      </c>
      <c r="Q30" s="11">
        <f>CommunityCollegePaymentTable[[#This Row],[Amount Certified]]-CommunityCollegePaymentTable[[#This Row],[Total]]</f>
        <v>43619601</v>
      </c>
      <c r="S30" s="12"/>
      <c r="T30" s="12"/>
      <c r="U30" s="12"/>
    </row>
    <row r="31" spans="1:21" x14ac:dyDescent="0.25">
      <c r="A31" s="13" t="s">
        <v>59</v>
      </c>
      <c r="B31" s="13" t="s">
        <v>60</v>
      </c>
      <c r="C31" s="11">
        <v>12982029</v>
      </c>
      <c r="D31" s="11">
        <v>1373621</v>
      </c>
      <c r="E31" s="11">
        <v>1039759</v>
      </c>
      <c r="F31" s="11">
        <v>1475772</v>
      </c>
      <c r="G31" s="11">
        <v>1243047</v>
      </c>
      <c r="H31" s="11">
        <v>1126681</v>
      </c>
      <c r="I31" s="11">
        <v>661232</v>
      </c>
      <c r="J31" s="11">
        <v>1010320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>SUM(CommunityCollegePaymentTable[[#This Row],[July]:[January]])</f>
        <v>7930432</v>
      </c>
      <c r="Q31" s="11">
        <f>CommunityCollegePaymentTable[[#This Row],[Amount Certified]]-CommunityCollegePaymentTable[[#This Row],[Total]]</f>
        <v>5051597</v>
      </c>
      <c r="S31" s="12"/>
      <c r="T31" s="12"/>
      <c r="U31" s="12"/>
    </row>
    <row r="32" spans="1:21" x14ac:dyDescent="0.25">
      <c r="A32" s="13" t="s">
        <v>61</v>
      </c>
      <c r="B32" s="13" t="s">
        <v>62</v>
      </c>
      <c r="C32" s="11">
        <v>17445865</v>
      </c>
      <c r="D32" s="11">
        <v>2473447</v>
      </c>
      <c r="E32" s="11">
        <v>1347060</v>
      </c>
      <c r="F32" s="11">
        <v>1910743</v>
      </c>
      <c r="G32" s="11">
        <v>1606183</v>
      </c>
      <c r="H32" s="11">
        <v>1453903</v>
      </c>
      <c r="I32" s="11">
        <v>844784</v>
      </c>
      <c r="J32" s="11">
        <v>1301625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SUM(CommunityCollegePaymentTable[[#This Row],[July]:[January]])</f>
        <v>10937745</v>
      </c>
      <c r="Q32" s="11">
        <f>CommunityCollegePaymentTable[[#This Row],[Amount Certified]]-CommunityCollegePaymentTable[[#This Row],[Total]]</f>
        <v>6508120</v>
      </c>
      <c r="S32" s="12"/>
      <c r="T32" s="12"/>
      <c r="U32" s="12"/>
    </row>
    <row r="33" spans="1:21" x14ac:dyDescent="0.25">
      <c r="A33" s="13" t="s">
        <v>23</v>
      </c>
      <c r="B33" s="13" t="s">
        <v>63</v>
      </c>
      <c r="C33" s="11">
        <v>89772367</v>
      </c>
      <c r="D33" s="11">
        <v>10947794</v>
      </c>
      <c r="E33" s="11">
        <v>7006058</v>
      </c>
      <c r="F33" s="11">
        <v>10214348</v>
      </c>
      <c r="G33" s="11">
        <v>8529625</v>
      </c>
      <c r="H33" s="11">
        <v>7687266</v>
      </c>
      <c r="I33" s="11">
        <v>4317833</v>
      </c>
      <c r="J33" s="11">
        <v>6844907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>SUM(CommunityCollegePaymentTable[[#This Row],[July]:[January]])</f>
        <v>55547831</v>
      </c>
      <c r="Q33" s="11">
        <f>CommunityCollegePaymentTable[[#This Row],[Amount Certified]]-CommunityCollegePaymentTable[[#This Row],[Total]]</f>
        <v>34224536</v>
      </c>
      <c r="S33" s="12"/>
      <c r="T33" s="12"/>
      <c r="U33" s="12"/>
    </row>
    <row r="34" spans="1:21" x14ac:dyDescent="0.25">
      <c r="A34" s="13" t="s">
        <v>23</v>
      </c>
      <c r="B34" s="13" t="s">
        <v>64</v>
      </c>
      <c r="C34" s="11">
        <v>367038214</v>
      </c>
      <c r="D34" s="11">
        <v>47692525</v>
      </c>
      <c r="E34" s="11">
        <v>28639018</v>
      </c>
      <c r="F34" s="11">
        <v>41233018</v>
      </c>
      <c r="G34" s="11">
        <v>34476155</v>
      </c>
      <c r="H34" s="11">
        <v>31097724</v>
      </c>
      <c r="I34" s="11">
        <v>17584002</v>
      </c>
      <c r="J34" s="11">
        <v>27719294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>SUM(CommunityCollegePaymentTable[[#This Row],[July]:[January]])</f>
        <v>228441736</v>
      </c>
      <c r="Q34" s="11">
        <f>CommunityCollegePaymentTable[[#This Row],[Amount Certified]]-CommunityCollegePaymentTable[[#This Row],[Total]]</f>
        <v>138596478</v>
      </c>
      <c r="S34" s="12"/>
      <c r="T34" s="12"/>
      <c r="U34" s="12"/>
    </row>
    <row r="35" spans="1:21" x14ac:dyDescent="0.25">
      <c r="A35" s="14" t="s">
        <v>65</v>
      </c>
      <c r="B35" s="13" t="s">
        <v>66</v>
      </c>
      <c r="C35" s="11">
        <v>221088872</v>
      </c>
      <c r="D35" s="11">
        <v>23543746</v>
      </c>
      <c r="E35" s="11">
        <v>17567941</v>
      </c>
      <c r="F35" s="11">
        <v>25711026</v>
      </c>
      <c r="G35" s="11">
        <v>21425857</v>
      </c>
      <c r="H35" s="11">
        <v>19283265</v>
      </c>
      <c r="I35" s="11">
        <v>10712930</v>
      </c>
      <c r="J35" s="11">
        <v>17140684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>SUM(CommunityCollegePaymentTable[[#This Row],[July]:[January]])</f>
        <v>135385449</v>
      </c>
      <c r="Q35" s="11">
        <f>CommunityCollegePaymentTable[[#This Row],[Amount Certified]]-CommunityCollegePaymentTable[[#This Row],[Total]]</f>
        <v>85703423</v>
      </c>
      <c r="S35" s="12"/>
      <c r="T35" s="12"/>
      <c r="U35" s="12"/>
    </row>
    <row r="36" spans="1:21" x14ac:dyDescent="0.25">
      <c r="A36" s="13" t="s">
        <v>67</v>
      </c>
      <c r="B36" s="13" t="s">
        <v>68</v>
      </c>
      <c r="C36" s="11">
        <v>6879242</v>
      </c>
      <c r="D36" s="11">
        <v>828830</v>
      </c>
      <c r="E36" s="11">
        <v>534837</v>
      </c>
      <c r="F36" s="11">
        <v>732011</v>
      </c>
      <c r="G36" s="11">
        <v>631759</v>
      </c>
      <c r="H36" s="11">
        <v>581628</v>
      </c>
      <c r="I36" s="11">
        <v>381135</v>
      </c>
      <c r="J36" s="11">
        <v>531508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>SUM(CommunityCollegePaymentTable[[#This Row],[July]:[January]])</f>
        <v>4221708</v>
      </c>
      <c r="Q36" s="11">
        <f>CommunityCollegePaymentTable[[#This Row],[Amount Certified]]-CommunityCollegePaymentTable[[#This Row],[Total]]</f>
        <v>2657534</v>
      </c>
      <c r="S36" s="12"/>
      <c r="T36" s="12"/>
      <c r="U36" s="12"/>
    </row>
    <row r="37" spans="1:21" x14ac:dyDescent="0.25">
      <c r="A37" s="13" t="s">
        <v>69</v>
      </c>
      <c r="B37" s="13" t="s">
        <v>70</v>
      </c>
      <c r="C37" s="11">
        <v>17218763</v>
      </c>
      <c r="D37" s="11">
        <v>2343366</v>
      </c>
      <c r="E37" s="11">
        <v>1354999</v>
      </c>
      <c r="F37" s="11">
        <v>1873135</v>
      </c>
      <c r="G37" s="11">
        <v>1583638</v>
      </c>
      <c r="H37" s="11">
        <v>1438892</v>
      </c>
      <c r="I37" s="11">
        <v>859890</v>
      </c>
      <c r="J37" s="11">
        <v>1294140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>SUM(CommunityCollegePaymentTable[[#This Row],[July]:[January]])</f>
        <v>10748060</v>
      </c>
      <c r="Q37" s="11">
        <f>CommunityCollegePaymentTable[[#This Row],[Amount Certified]]-CommunityCollegePaymentTable[[#This Row],[Total]]</f>
        <v>6470703</v>
      </c>
      <c r="S37" s="12"/>
      <c r="T37" s="12"/>
      <c r="U37" s="12"/>
    </row>
    <row r="38" spans="1:21" x14ac:dyDescent="0.25">
      <c r="A38" s="13" t="s">
        <v>71</v>
      </c>
      <c r="B38" s="13" t="s">
        <v>72</v>
      </c>
      <c r="C38" s="11">
        <v>59222658</v>
      </c>
      <c r="D38" s="11">
        <v>9205424</v>
      </c>
      <c r="E38" s="11">
        <v>4458678</v>
      </c>
      <c r="F38" s="11">
        <v>6382795</v>
      </c>
      <c r="G38" s="11">
        <v>5367827</v>
      </c>
      <c r="H38" s="11">
        <v>4860348</v>
      </c>
      <c r="I38" s="11">
        <v>2830415</v>
      </c>
      <c r="J38" s="11">
        <v>4352860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>SUM(CommunityCollegePaymentTable[[#This Row],[July]:[January]])</f>
        <v>37458347</v>
      </c>
      <c r="Q38" s="11">
        <f>CommunityCollegePaymentTable[[#This Row],[Amount Certified]]-CommunityCollegePaymentTable[[#This Row],[Total]]</f>
        <v>21764311</v>
      </c>
      <c r="S38" s="12"/>
      <c r="T38" s="12"/>
      <c r="U38" s="12"/>
    </row>
    <row r="39" spans="1:21" x14ac:dyDescent="0.25">
      <c r="A39" s="13" t="s">
        <v>51</v>
      </c>
      <c r="B39" s="13" t="s">
        <v>73</v>
      </c>
      <c r="C39" s="11">
        <v>13946635</v>
      </c>
      <c r="D39" s="11">
        <v>2400321</v>
      </c>
      <c r="E39" s="11">
        <v>1017799</v>
      </c>
      <c r="F39" s="11">
        <v>1458742</v>
      </c>
      <c r="G39" s="11">
        <v>1233251</v>
      </c>
      <c r="H39" s="11">
        <v>1120500</v>
      </c>
      <c r="I39" s="11">
        <v>669510</v>
      </c>
      <c r="J39" s="11">
        <v>1007753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>SUM(CommunityCollegePaymentTable[[#This Row],[July]:[January]])</f>
        <v>8907876</v>
      </c>
      <c r="Q39" s="11">
        <f>CommunityCollegePaymentTable[[#This Row],[Amount Certified]]-CommunityCollegePaymentTable[[#This Row],[Total]]</f>
        <v>5038759</v>
      </c>
      <c r="S39" s="12"/>
      <c r="T39" s="12"/>
      <c r="U39" s="12"/>
    </row>
    <row r="40" spans="1:21" x14ac:dyDescent="0.25">
      <c r="A40" s="13" t="s">
        <v>53</v>
      </c>
      <c r="B40" s="13" t="s">
        <v>74</v>
      </c>
      <c r="C40" s="11">
        <v>13693547</v>
      </c>
      <c r="D40" s="11">
        <v>0</v>
      </c>
      <c r="E40" s="11">
        <v>566905</v>
      </c>
      <c r="F40" s="11">
        <v>1872034</v>
      </c>
      <c r="G40" s="11">
        <v>1561273</v>
      </c>
      <c r="H40" s="11">
        <v>1405895</v>
      </c>
      <c r="I40" s="11">
        <v>784369</v>
      </c>
      <c r="J40" s="11">
        <v>1250510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>SUM(CommunityCollegePaymentTable[[#This Row],[July]:[January]])</f>
        <v>7440986</v>
      </c>
      <c r="Q40" s="11">
        <f>CommunityCollegePaymentTable[[#This Row],[Amount Certified]]-CommunityCollegePaymentTable[[#This Row],[Total]]</f>
        <v>6252561</v>
      </c>
      <c r="S40" s="12"/>
      <c r="T40" s="12"/>
      <c r="U40" s="12"/>
    </row>
    <row r="41" spans="1:21" x14ac:dyDescent="0.25">
      <c r="A41" s="13" t="s">
        <v>23</v>
      </c>
      <c r="B41" s="13" t="s">
        <v>75</v>
      </c>
      <c r="C41" s="11">
        <v>125965208</v>
      </c>
      <c r="D41" s="11">
        <v>15872023</v>
      </c>
      <c r="E41" s="11">
        <v>9803621</v>
      </c>
      <c r="F41" s="11">
        <v>14294379</v>
      </c>
      <c r="G41" s="11">
        <v>11924708</v>
      </c>
      <c r="H41" s="11">
        <v>10739864</v>
      </c>
      <c r="I41" s="11">
        <v>6000492</v>
      </c>
      <c r="J41" s="11">
        <v>9555022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>SUM(CommunityCollegePaymentTable[[#This Row],[July]:[January]])</f>
        <v>78190109</v>
      </c>
      <c r="Q41" s="11">
        <f>CommunityCollegePaymentTable[[#This Row],[Amount Certified]]-CommunityCollegePaymentTable[[#This Row],[Total]]</f>
        <v>47775099</v>
      </c>
      <c r="S41" s="12"/>
      <c r="T41" s="12"/>
      <c r="U41" s="12"/>
    </row>
    <row r="42" spans="1:21" x14ac:dyDescent="0.25">
      <c r="A42" s="15" t="s">
        <v>42</v>
      </c>
      <c r="B42" s="13" t="s">
        <v>76</v>
      </c>
      <c r="C42" s="11">
        <v>53432071</v>
      </c>
      <c r="D42" s="11">
        <v>5125812</v>
      </c>
      <c r="E42" s="11">
        <v>4333120</v>
      </c>
      <c r="F42" s="11">
        <v>6097940</v>
      </c>
      <c r="G42" s="11">
        <v>5153149</v>
      </c>
      <c r="H42" s="11">
        <v>4680752</v>
      </c>
      <c r="I42" s="11">
        <v>2791165</v>
      </c>
      <c r="J42" s="11">
        <v>4208356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>SUM(CommunityCollegePaymentTable[[#This Row],[July]:[January]])</f>
        <v>32390294</v>
      </c>
      <c r="Q42" s="11">
        <f>CommunityCollegePaymentTable[[#This Row],[Amount Certified]]-CommunityCollegePaymentTable[[#This Row],[Total]]</f>
        <v>21041777</v>
      </c>
      <c r="S42" s="12"/>
      <c r="T42" s="12"/>
      <c r="U42" s="12"/>
    </row>
    <row r="43" spans="1:21" x14ac:dyDescent="0.25">
      <c r="A43" s="13" t="s">
        <v>77</v>
      </c>
      <c r="B43" s="13" t="s">
        <v>78</v>
      </c>
      <c r="C43" s="11">
        <v>7242338</v>
      </c>
      <c r="D43" s="11">
        <v>1040161</v>
      </c>
      <c r="E43" s="11">
        <v>544618</v>
      </c>
      <c r="F43" s="11">
        <v>799846</v>
      </c>
      <c r="G43" s="11">
        <v>669797</v>
      </c>
      <c r="H43" s="11">
        <v>604769</v>
      </c>
      <c r="I43" s="11">
        <v>344675</v>
      </c>
      <c r="J43" s="11">
        <v>539745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>SUM(CommunityCollegePaymentTable[[#This Row],[July]:[January]])</f>
        <v>4543611</v>
      </c>
      <c r="Q43" s="11">
        <f>CommunityCollegePaymentTable[[#This Row],[Amount Certified]]-CommunityCollegePaymentTable[[#This Row],[Total]]</f>
        <v>2698727</v>
      </c>
      <c r="S43" s="12"/>
      <c r="T43" s="12"/>
      <c r="U43" s="12"/>
    </row>
    <row r="44" spans="1:21" x14ac:dyDescent="0.25">
      <c r="A44" s="13" t="s">
        <v>36</v>
      </c>
      <c r="B44" s="13" t="s">
        <v>79</v>
      </c>
      <c r="C44" s="11">
        <v>95909523</v>
      </c>
      <c r="D44" s="11">
        <v>16129343</v>
      </c>
      <c r="E44" s="11">
        <v>7195328</v>
      </c>
      <c r="F44" s="11">
        <v>10223010</v>
      </c>
      <c r="G44" s="11">
        <v>8576051</v>
      </c>
      <c r="H44" s="11">
        <v>7752573</v>
      </c>
      <c r="I44" s="11">
        <v>4458658</v>
      </c>
      <c r="J44" s="11">
        <v>6929094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>SUM(CommunityCollegePaymentTable[[#This Row],[July]:[January]])</f>
        <v>61264057</v>
      </c>
      <c r="Q44" s="11">
        <f>CommunityCollegePaymentTable[[#This Row],[Amount Certified]]-CommunityCollegePaymentTable[[#This Row],[Total]]</f>
        <v>34645466</v>
      </c>
      <c r="S44" s="12"/>
      <c r="T44" s="12"/>
      <c r="U44" s="12"/>
    </row>
    <row r="45" spans="1:21" x14ac:dyDescent="0.25">
      <c r="A45" s="10" t="s">
        <v>32</v>
      </c>
      <c r="B45" s="13" t="s">
        <v>80</v>
      </c>
      <c r="C45" s="11">
        <v>21494573</v>
      </c>
      <c r="D45" s="11">
        <v>3059886</v>
      </c>
      <c r="E45" s="11">
        <v>1664192</v>
      </c>
      <c r="F45" s="11">
        <v>2392867</v>
      </c>
      <c r="G45" s="11">
        <v>1995193</v>
      </c>
      <c r="H45" s="11">
        <v>1796356</v>
      </c>
      <c r="I45" s="11">
        <v>1000995</v>
      </c>
      <c r="J45" s="11">
        <v>1597515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>SUM(CommunityCollegePaymentTable[[#This Row],[July]:[January]])</f>
        <v>13507004</v>
      </c>
      <c r="Q45" s="11">
        <f>CommunityCollegePaymentTable[[#This Row],[Amount Certified]]-CommunityCollegePaymentTable[[#This Row],[Total]]</f>
        <v>7987569</v>
      </c>
    </row>
    <row r="46" spans="1:21" x14ac:dyDescent="0.25">
      <c r="A46" s="10" t="s">
        <v>42</v>
      </c>
      <c r="B46" s="13" t="s">
        <v>81</v>
      </c>
      <c r="C46" s="11">
        <v>20205997</v>
      </c>
      <c r="D46" s="11">
        <v>1549283</v>
      </c>
      <c r="E46" s="11">
        <v>1667873</v>
      </c>
      <c r="F46" s="11">
        <v>2396035</v>
      </c>
      <c r="G46" s="11">
        <v>2008727</v>
      </c>
      <c r="H46" s="11">
        <v>1815078</v>
      </c>
      <c r="I46" s="11">
        <v>1040463</v>
      </c>
      <c r="J46" s="11">
        <v>1621424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>SUM(CommunityCollegePaymentTable[[#This Row],[July]:[January]])</f>
        <v>12098883</v>
      </c>
      <c r="Q46" s="11">
        <f>CommunityCollegePaymentTable[[#This Row],[Amount Certified]]-CommunityCollegePaymentTable[[#This Row],[Total]]</f>
        <v>8107114</v>
      </c>
    </row>
    <row r="47" spans="1:21" x14ac:dyDescent="0.25">
      <c r="A47" s="10" t="s">
        <v>51</v>
      </c>
      <c r="B47" s="13" t="s">
        <v>82</v>
      </c>
      <c r="C47" s="11">
        <v>22035499</v>
      </c>
      <c r="D47" s="11">
        <v>4155494</v>
      </c>
      <c r="E47" s="11">
        <v>1568435</v>
      </c>
      <c r="F47" s="11">
        <v>2330219</v>
      </c>
      <c r="G47" s="11">
        <v>1941856</v>
      </c>
      <c r="H47" s="11">
        <v>1747669</v>
      </c>
      <c r="I47" s="11">
        <v>970929</v>
      </c>
      <c r="J47" s="11">
        <v>1553480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>SUM(CommunityCollegePaymentTable[[#This Row],[July]:[January]])</f>
        <v>14268082</v>
      </c>
      <c r="Q47" s="11">
        <f>CommunityCollegePaymentTable[[#This Row],[Amount Certified]]-CommunityCollegePaymentTable[[#This Row],[Total]]</f>
        <v>7767417</v>
      </c>
    </row>
    <row r="48" spans="1:21" x14ac:dyDescent="0.25">
      <c r="A48" s="10" t="s">
        <v>23</v>
      </c>
      <c r="B48" s="13" t="s">
        <v>83</v>
      </c>
      <c r="C48" s="11">
        <v>81918002</v>
      </c>
      <c r="D48" s="11">
        <v>5604993</v>
      </c>
      <c r="E48" s="11">
        <v>2435464</v>
      </c>
      <c r="F48" s="11">
        <v>10483007</v>
      </c>
      <c r="G48" s="11">
        <v>8763418</v>
      </c>
      <c r="H48" s="11">
        <v>7903630</v>
      </c>
      <c r="I48" s="11">
        <v>4464466</v>
      </c>
      <c r="J48" s="11">
        <v>7043833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>SUM(CommunityCollegePaymentTable[[#This Row],[July]:[January]])</f>
        <v>46698811</v>
      </c>
      <c r="Q48" s="11">
        <f>CommunityCollegePaymentTable[[#This Row],[Amount Certified]]-CommunityCollegePaymentTable[[#This Row],[Total]]</f>
        <v>35219191</v>
      </c>
    </row>
    <row r="49" spans="1:17" x14ac:dyDescent="0.25">
      <c r="A49" s="10" t="s">
        <v>32</v>
      </c>
      <c r="B49" s="13" t="s">
        <v>84</v>
      </c>
      <c r="C49" s="11">
        <v>75340520</v>
      </c>
      <c r="D49" s="11">
        <v>7279846</v>
      </c>
      <c r="E49" s="11">
        <v>6124706</v>
      </c>
      <c r="F49" s="11">
        <v>8543210</v>
      </c>
      <c r="G49" s="11">
        <v>7237869</v>
      </c>
      <c r="H49" s="11">
        <v>6585202</v>
      </c>
      <c r="I49" s="11">
        <v>3974515</v>
      </c>
      <c r="J49" s="11">
        <v>5932527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>SUM(CommunityCollegePaymentTable[[#This Row],[July]:[January]])</f>
        <v>45677875</v>
      </c>
      <c r="Q49" s="11">
        <f>CommunityCollegePaymentTable[[#This Row],[Amount Certified]]-CommunityCollegePaymentTable[[#This Row],[Total]]</f>
        <v>29662645</v>
      </c>
    </row>
    <row r="50" spans="1:17" x14ac:dyDescent="0.25">
      <c r="A50" s="10" t="s">
        <v>36</v>
      </c>
      <c r="B50" s="13" t="s">
        <v>85</v>
      </c>
      <c r="C50" s="11">
        <v>96621162</v>
      </c>
      <c r="D50" s="11">
        <v>5217377</v>
      </c>
      <c r="E50" s="11">
        <v>8106047</v>
      </c>
      <c r="F50" s="11">
        <v>11782234</v>
      </c>
      <c r="G50" s="11">
        <v>9864199</v>
      </c>
      <c r="H50" s="11">
        <v>8905185</v>
      </c>
      <c r="I50" s="11">
        <v>5069116</v>
      </c>
      <c r="J50" s="11">
        <v>7946167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SUM(CommunityCollegePaymentTable[[#This Row],[July]:[January]])</f>
        <v>56890325</v>
      </c>
      <c r="Q50" s="11">
        <f>CommunityCollegePaymentTable[[#This Row],[Amount Certified]]-CommunityCollegePaymentTable[[#This Row],[Total]]</f>
        <v>39730837</v>
      </c>
    </row>
    <row r="51" spans="1:17" x14ac:dyDescent="0.25">
      <c r="A51" s="10" t="s">
        <v>86</v>
      </c>
      <c r="B51" s="13" t="s">
        <v>87</v>
      </c>
      <c r="C51" s="11">
        <v>22988146</v>
      </c>
      <c r="D51" s="11">
        <v>2337335</v>
      </c>
      <c r="E51" s="11">
        <v>1836640</v>
      </c>
      <c r="F51" s="11">
        <v>2645296</v>
      </c>
      <c r="G51" s="11">
        <v>2220919</v>
      </c>
      <c r="H51" s="11">
        <v>2008731</v>
      </c>
      <c r="I51" s="11">
        <v>1159975</v>
      </c>
      <c r="J51" s="11">
        <v>1796541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SUM(CommunityCollegePaymentTable[[#This Row],[July]:[January]])</f>
        <v>14005437</v>
      </c>
      <c r="Q51" s="11">
        <f>CommunityCollegePaymentTable[[#This Row],[Amount Certified]]-CommunityCollegePaymentTable[[#This Row],[Total]]</f>
        <v>8982709</v>
      </c>
    </row>
    <row r="52" spans="1:17" x14ac:dyDescent="0.25">
      <c r="A52" s="10" t="s">
        <v>23</v>
      </c>
      <c r="B52" s="13" t="s">
        <v>88</v>
      </c>
      <c r="C52" s="11">
        <v>78911629</v>
      </c>
      <c r="D52" s="11">
        <v>8233796</v>
      </c>
      <c r="E52" s="11">
        <v>6280063</v>
      </c>
      <c r="F52" s="11">
        <v>9181444</v>
      </c>
      <c r="G52" s="11">
        <v>7658298</v>
      </c>
      <c r="H52" s="11">
        <v>6896726</v>
      </c>
      <c r="I52" s="11">
        <v>3850419</v>
      </c>
      <c r="J52" s="11">
        <v>6135149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>SUM(CommunityCollegePaymentTable[[#This Row],[July]:[January]])</f>
        <v>48235895</v>
      </c>
      <c r="Q52" s="11">
        <f>CommunityCollegePaymentTable[[#This Row],[Amount Certified]]-CommunityCollegePaymentTable[[#This Row],[Total]]</f>
        <v>30675734</v>
      </c>
    </row>
    <row r="53" spans="1:17" x14ac:dyDescent="0.25">
      <c r="A53" s="10" t="s">
        <v>42</v>
      </c>
      <c r="B53" s="13" t="s">
        <v>89</v>
      </c>
      <c r="C53" s="11">
        <v>152107116</v>
      </c>
      <c r="D53" s="11">
        <v>11088472</v>
      </c>
      <c r="E53" s="11">
        <v>12527989</v>
      </c>
      <c r="F53" s="11">
        <v>18335725</v>
      </c>
      <c r="G53" s="11">
        <v>15287582</v>
      </c>
      <c r="H53" s="11">
        <v>13763511</v>
      </c>
      <c r="I53" s="11">
        <v>7667218</v>
      </c>
      <c r="J53" s="11">
        <v>12239434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>SUM(CommunityCollegePaymentTable[[#This Row],[July]:[January]])</f>
        <v>90909931</v>
      </c>
      <c r="Q53" s="11">
        <f>CommunityCollegePaymentTable[[#This Row],[Amount Certified]]-CommunityCollegePaymentTable[[#This Row],[Total]]</f>
        <v>61197185</v>
      </c>
    </row>
    <row r="54" spans="1:17" x14ac:dyDescent="0.25">
      <c r="A54" s="10" t="s">
        <v>25</v>
      </c>
      <c r="B54" s="13" t="s">
        <v>90</v>
      </c>
      <c r="C54" s="11">
        <v>77734790</v>
      </c>
      <c r="D54" s="11">
        <v>4985612</v>
      </c>
      <c r="E54" s="11">
        <v>6529882</v>
      </c>
      <c r="F54" s="11">
        <v>9061171</v>
      </c>
      <c r="G54" s="11">
        <v>7706038</v>
      </c>
      <c r="H54" s="11">
        <v>7028471</v>
      </c>
      <c r="I54" s="11">
        <v>4318201</v>
      </c>
      <c r="J54" s="11">
        <v>6350903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>SUM(CommunityCollegePaymentTable[[#This Row],[July]:[January]])</f>
        <v>45980278</v>
      </c>
      <c r="Q54" s="11">
        <f>CommunityCollegePaymentTable[[#This Row],[Amount Certified]]-CommunityCollegePaymentTable[[#This Row],[Total]]</f>
        <v>31754512</v>
      </c>
    </row>
    <row r="55" spans="1:17" x14ac:dyDescent="0.25">
      <c r="A55" s="10" t="s">
        <v>51</v>
      </c>
      <c r="B55" s="13" t="s">
        <v>91</v>
      </c>
      <c r="C55" s="11">
        <v>116903000</v>
      </c>
      <c r="D55" s="11">
        <v>12136595</v>
      </c>
      <c r="E55" s="11">
        <v>9268260</v>
      </c>
      <c r="F55" s="11">
        <v>13509150</v>
      </c>
      <c r="G55" s="11">
        <v>11309521</v>
      </c>
      <c r="H55" s="11">
        <v>10209702</v>
      </c>
      <c r="I55" s="11">
        <v>5810440</v>
      </c>
      <c r="J55" s="11">
        <v>9109887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>SUM(CommunityCollegePaymentTable[[#This Row],[July]:[January]])</f>
        <v>71353555</v>
      </c>
      <c r="Q55" s="11">
        <f>CommunityCollegePaymentTable[[#This Row],[Amount Certified]]-CommunityCollegePaymentTable[[#This Row],[Total]]</f>
        <v>45549445</v>
      </c>
    </row>
    <row r="56" spans="1:17" x14ac:dyDescent="0.25">
      <c r="A56" s="10" t="s">
        <v>92</v>
      </c>
      <c r="B56" s="13" t="s">
        <v>93</v>
      </c>
      <c r="C56" s="11">
        <v>82383089</v>
      </c>
      <c r="D56" s="11">
        <v>6930987</v>
      </c>
      <c r="E56" s="11">
        <v>6576242</v>
      </c>
      <c r="F56" s="11">
        <v>9707381</v>
      </c>
      <c r="G56" s="11">
        <v>8140824</v>
      </c>
      <c r="H56" s="11">
        <v>7357554</v>
      </c>
      <c r="I56" s="11">
        <v>4224447</v>
      </c>
      <c r="J56" s="11">
        <v>6574275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>SUM(CommunityCollegePaymentTable[[#This Row],[July]:[January]])</f>
        <v>49511710</v>
      </c>
      <c r="Q56" s="11">
        <f>CommunityCollegePaymentTable[[#This Row],[Amount Certified]]-CommunityCollegePaymentTable[[#This Row],[Total]]</f>
        <v>32871379</v>
      </c>
    </row>
    <row r="57" spans="1:17" x14ac:dyDescent="0.25">
      <c r="A57" s="10" t="s">
        <v>94</v>
      </c>
      <c r="B57" s="13" t="s">
        <v>95</v>
      </c>
      <c r="C57" s="11">
        <v>59945179</v>
      </c>
      <c r="D57" s="11">
        <v>11543709</v>
      </c>
      <c r="E57" s="11">
        <v>4335404</v>
      </c>
      <c r="F57" s="11">
        <v>6283944</v>
      </c>
      <c r="G57" s="11">
        <v>5240976</v>
      </c>
      <c r="H57" s="11">
        <v>4719497</v>
      </c>
      <c r="I57" s="11">
        <v>2633568</v>
      </c>
      <c r="J57" s="11">
        <v>4198011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>SUM(CommunityCollegePaymentTable[[#This Row],[July]:[January]])</f>
        <v>38955109</v>
      </c>
      <c r="Q57" s="11">
        <f>CommunityCollegePaymentTable[[#This Row],[Amount Certified]]-CommunityCollegePaymentTable[[#This Row],[Total]]</f>
        <v>20990070</v>
      </c>
    </row>
    <row r="58" spans="1:17" x14ac:dyDescent="0.25">
      <c r="A58" s="10" t="s">
        <v>47</v>
      </c>
      <c r="B58" s="13" t="s">
        <v>96</v>
      </c>
      <c r="C58" s="11">
        <v>17897961</v>
      </c>
      <c r="D58" s="11">
        <v>2879874</v>
      </c>
      <c r="E58" s="11">
        <v>1320221</v>
      </c>
      <c r="F58" s="11">
        <v>1910070</v>
      </c>
      <c r="G58" s="11">
        <v>1609914</v>
      </c>
      <c r="H58" s="11">
        <v>1459834</v>
      </c>
      <c r="I58" s="11">
        <v>859518</v>
      </c>
      <c r="J58" s="11">
        <v>1309755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>SUM(CommunityCollegePaymentTable[[#This Row],[July]:[January]])</f>
        <v>11349186</v>
      </c>
      <c r="Q58" s="11">
        <f>CommunityCollegePaymentTable[[#This Row],[Amount Certified]]-CommunityCollegePaymentTable[[#This Row],[Total]]</f>
        <v>6548775</v>
      </c>
    </row>
    <row r="59" spans="1:17" x14ac:dyDescent="0.25">
      <c r="A59" s="10" t="s">
        <v>97</v>
      </c>
      <c r="B59" s="13" t="s">
        <v>98</v>
      </c>
      <c r="C59" s="11">
        <v>8696156</v>
      </c>
      <c r="D59" s="11">
        <v>1689821</v>
      </c>
      <c r="E59" s="11">
        <v>617645</v>
      </c>
      <c r="F59" s="11">
        <v>897390</v>
      </c>
      <c r="G59" s="11">
        <v>753766</v>
      </c>
      <c r="H59" s="11">
        <v>681955</v>
      </c>
      <c r="I59" s="11">
        <v>394711</v>
      </c>
      <c r="J59" s="11">
        <v>610145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>SUM(CommunityCollegePaymentTable[[#This Row],[July]:[January]])</f>
        <v>5645433</v>
      </c>
      <c r="Q59" s="11">
        <f>CommunityCollegePaymentTable[[#This Row],[Amount Certified]]-CommunityCollegePaymentTable[[#This Row],[Total]]</f>
        <v>3050723</v>
      </c>
    </row>
    <row r="60" spans="1:17" x14ac:dyDescent="0.25">
      <c r="A60" s="10" t="s">
        <v>99</v>
      </c>
      <c r="B60" s="13" t="s">
        <v>100</v>
      </c>
      <c r="C60" s="11">
        <v>20767775</v>
      </c>
      <c r="D60" s="11">
        <v>2848602</v>
      </c>
      <c r="E60" s="11">
        <v>1574408</v>
      </c>
      <c r="F60" s="11">
        <v>2315950</v>
      </c>
      <c r="G60" s="11">
        <v>1937349</v>
      </c>
      <c r="H60" s="11">
        <v>1748057</v>
      </c>
      <c r="I60" s="11">
        <v>990863</v>
      </c>
      <c r="J60" s="11">
        <v>1558759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>SUM(CommunityCollegePaymentTable[[#This Row],[July]:[January]])</f>
        <v>12973988</v>
      </c>
      <c r="Q60" s="11">
        <f>CommunityCollegePaymentTable[[#This Row],[Amount Certified]]-CommunityCollegePaymentTable[[#This Row],[Total]]</f>
        <v>7793787</v>
      </c>
    </row>
    <row r="61" spans="1:17" x14ac:dyDescent="0.25">
      <c r="A61" s="10" t="s">
        <v>21</v>
      </c>
      <c r="B61" s="13" t="s">
        <v>101</v>
      </c>
      <c r="C61" s="11">
        <v>44144797</v>
      </c>
      <c r="D61" s="11">
        <v>4873152</v>
      </c>
      <c r="E61" s="11">
        <v>3521793</v>
      </c>
      <c r="F61" s="11">
        <v>5076180</v>
      </c>
      <c r="G61" s="11">
        <v>4242182</v>
      </c>
      <c r="H61" s="11">
        <v>3825185</v>
      </c>
      <c r="I61" s="11">
        <v>2157190</v>
      </c>
      <c r="J61" s="11">
        <v>3408188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>SUM(CommunityCollegePaymentTable[[#This Row],[July]:[January]])</f>
        <v>27103870</v>
      </c>
      <c r="Q61" s="11">
        <f>CommunityCollegePaymentTable[[#This Row],[Amount Certified]]-CommunityCollegePaymentTable[[#This Row],[Total]]</f>
        <v>17040927</v>
      </c>
    </row>
    <row r="62" spans="1:17" x14ac:dyDescent="0.25">
      <c r="A62" s="10" t="s">
        <v>23</v>
      </c>
      <c r="B62" s="13" t="s">
        <v>102</v>
      </c>
      <c r="C62" s="11">
        <v>59721149</v>
      </c>
      <c r="D62" s="11">
        <v>6679976</v>
      </c>
      <c r="E62" s="11">
        <v>4702804</v>
      </c>
      <c r="F62" s="11">
        <v>6887306</v>
      </c>
      <c r="G62" s="11">
        <v>5746490</v>
      </c>
      <c r="H62" s="11">
        <v>5176082</v>
      </c>
      <c r="I62" s="11">
        <v>2894451</v>
      </c>
      <c r="J62" s="11">
        <v>4605673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>SUM(CommunityCollegePaymentTable[[#This Row],[July]:[January]])</f>
        <v>36692782</v>
      </c>
      <c r="Q62" s="11">
        <f>CommunityCollegePaymentTable[[#This Row],[Amount Certified]]-CommunityCollegePaymentTable[[#This Row],[Total]]</f>
        <v>23028367</v>
      </c>
    </row>
    <row r="63" spans="1:17" x14ac:dyDescent="0.25">
      <c r="A63" s="10" t="s">
        <v>23</v>
      </c>
      <c r="B63" s="13" t="s">
        <v>103</v>
      </c>
      <c r="C63" s="11">
        <v>79398078</v>
      </c>
      <c r="D63" s="11">
        <v>6288644</v>
      </c>
      <c r="E63" s="11">
        <v>3170909</v>
      </c>
      <c r="F63" s="11">
        <v>9975231</v>
      </c>
      <c r="G63" s="11">
        <v>8318905</v>
      </c>
      <c r="H63" s="11">
        <v>7490748</v>
      </c>
      <c r="I63" s="11">
        <v>4178110</v>
      </c>
      <c r="J63" s="11">
        <v>6662587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>SUM(CommunityCollegePaymentTable[[#This Row],[July]:[January]])</f>
        <v>46085134</v>
      </c>
      <c r="Q63" s="11">
        <f>CommunityCollegePaymentTable[[#This Row],[Amount Certified]]-CommunityCollegePaymentTable[[#This Row],[Total]]</f>
        <v>33312944</v>
      </c>
    </row>
    <row r="64" spans="1:17" x14ac:dyDescent="0.25">
      <c r="A64" s="10" t="s">
        <v>104</v>
      </c>
      <c r="B64" s="13" t="s">
        <v>105</v>
      </c>
      <c r="C64" s="11">
        <v>60905576</v>
      </c>
      <c r="D64" s="11">
        <v>8050727</v>
      </c>
      <c r="E64" s="11">
        <v>4697112</v>
      </c>
      <c r="F64" s="11">
        <v>6872373</v>
      </c>
      <c r="G64" s="11">
        <v>5729812</v>
      </c>
      <c r="H64" s="11">
        <v>5158538</v>
      </c>
      <c r="I64" s="11">
        <v>2873436</v>
      </c>
      <c r="J64" s="11">
        <v>4587263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>SUM(CommunityCollegePaymentTable[[#This Row],[July]:[January]])</f>
        <v>37969261</v>
      </c>
      <c r="Q64" s="11">
        <f>CommunityCollegePaymentTable[[#This Row],[Amount Certified]]-CommunityCollegePaymentTable[[#This Row],[Total]]</f>
        <v>22936315</v>
      </c>
    </row>
    <row r="65" spans="1:17" x14ac:dyDescent="0.25">
      <c r="A65" s="10" t="s">
        <v>106</v>
      </c>
      <c r="B65" s="13" t="s">
        <v>107</v>
      </c>
      <c r="C65" s="11">
        <v>36174520</v>
      </c>
      <c r="D65" s="11">
        <v>5190144</v>
      </c>
      <c r="E65" s="11">
        <v>2772477</v>
      </c>
      <c r="F65" s="11">
        <v>3987814</v>
      </c>
      <c r="G65" s="11">
        <v>3339693</v>
      </c>
      <c r="H65" s="11">
        <v>3015628</v>
      </c>
      <c r="I65" s="11">
        <v>1719373</v>
      </c>
      <c r="J65" s="11">
        <v>2691566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>SUM(CommunityCollegePaymentTable[[#This Row],[July]:[January]])</f>
        <v>22716695</v>
      </c>
      <c r="Q65" s="11">
        <f>CommunityCollegePaymentTable[[#This Row],[Amount Certified]]-CommunityCollegePaymentTable[[#This Row],[Total]]</f>
        <v>13457825</v>
      </c>
    </row>
    <row r="66" spans="1:17" x14ac:dyDescent="0.25">
      <c r="A66" s="10" t="s">
        <v>108</v>
      </c>
      <c r="B66" s="13" t="s">
        <v>109</v>
      </c>
      <c r="C66" s="11">
        <v>17527306</v>
      </c>
      <c r="D66" s="11">
        <v>3264368</v>
      </c>
      <c r="E66" s="11">
        <v>1252468</v>
      </c>
      <c r="F66" s="11">
        <v>1858637</v>
      </c>
      <c r="G66" s="11">
        <v>1548869</v>
      </c>
      <c r="H66" s="11">
        <v>1393976</v>
      </c>
      <c r="I66" s="11">
        <v>774434</v>
      </c>
      <c r="J66" s="11">
        <v>1239093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>SUM(CommunityCollegePaymentTable[[#This Row],[July]:[January]])</f>
        <v>11331845</v>
      </c>
      <c r="Q66" s="11">
        <f>CommunityCollegePaymentTable[[#This Row],[Amount Certified]]-CommunityCollegePaymentTable[[#This Row],[Total]]</f>
        <v>6195461</v>
      </c>
    </row>
    <row r="67" spans="1:17" x14ac:dyDescent="0.25">
      <c r="A67" s="10" t="s">
        <v>110</v>
      </c>
      <c r="B67" s="13" t="s">
        <v>111</v>
      </c>
      <c r="C67" s="11">
        <v>15423711</v>
      </c>
      <c r="D67" s="11">
        <v>1755739</v>
      </c>
      <c r="E67" s="11">
        <v>1219442</v>
      </c>
      <c r="F67" s="11">
        <v>1778359</v>
      </c>
      <c r="G67" s="11">
        <v>1481969</v>
      </c>
      <c r="H67" s="11">
        <v>1333771</v>
      </c>
      <c r="I67" s="11">
        <v>740983</v>
      </c>
      <c r="J67" s="11">
        <v>1185575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f>SUM(CommunityCollegePaymentTable[[#This Row],[July]:[January]])</f>
        <v>9495838</v>
      </c>
      <c r="Q67" s="11">
        <f>CommunityCollegePaymentTable[[#This Row],[Amount Certified]]-CommunityCollegePaymentTable[[#This Row],[Total]]</f>
        <v>5927873</v>
      </c>
    </row>
    <row r="68" spans="1:17" x14ac:dyDescent="0.25">
      <c r="A68" s="10" t="s">
        <v>112</v>
      </c>
      <c r="B68" s="13" t="s">
        <v>113</v>
      </c>
      <c r="C68" s="11">
        <v>27214104</v>
      </c>
      <c r="D68" s="11">
        <v>949598</v>
      </c>
      <c r="E68" s="11">
        <v>2351476</v>
      </c>
      <c r="F68" s="11">
        <v>3414735</v>
      </c>
      <c r="G68" s="11">
        <v>2846160</v>
      </c>
      <c r="H68" s="11">
        <v>2561874</v>
      </c>
      <c r="I68" s="11">
        <v>1424728</v>
      </c>
      <c r="J68" s="11">
        <v>2277586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SUM(CommunityCollegePaymentTable[[#This Row],[July]:[January]])</f>
        <v>15826157</v>
      </c>
      <c r="Q68" s="11">
        <f>CommunityCollegePaymentTable[[#This Row],[Amount Certified]]-CommunityCollegePaymentTable[[#This Row],[Total]]</f>
        <v>11387947</v>
      </c>
    </row>
    <row r="69" spans="1:17" x14ac:dyDescent="0.25">
      <c r="A69" s="10" t="s">
        <v>114</v>
      </c>
      <c r="B69" s="13" t="s">
        <v>115</v>
      </c>
      <c r="C69" s="11">
        <v>35581742</v>
      </c>
      <c r="D69" s="11">
        <v>5390908</v>
      </c>
      <c r="E69" s="11">
        <v>2740273</v>
      </c>
      <c r="F69" s="11">
        <v>3883927</v>
      </c>
      <c r="G69" s="11">
        <v>3251223</v>
      </c>
      <c r="H69" s="11">
        <v>2934865</v>
      </c>
      <c r="I69" s="11">
        <v>1669454</v>
      </c>
      <c r="J69" s="11">
        <v>2618518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SUM(CommunityCollegePaymentTable[[#This Row],[July]:[January]])</f>
        <v>22489168</v>
      </c>
      <c r="Q69" s="11">
        <f>CommunityCollegePaymentTable[[#This Row],[Amount Certified]]-CommunityCollegePaymentTable[[#This Row],[Total]]</f>
        <v>13092574</v>
      </c>
    </row>
    <row r="70" spans="1:17" x14ac:dyDescent="0.25">
      <c r="A70" s="10" t="s">
        <v>36</v>
      </c>
      <c r="B70" s="13" t="s">
        <v>116</v>
      </c>
      <c r="C70" s="11">
        <v>33244668</v>
      </c>
      <c r="D70" s="11">
        <v>4824852</v>
      </c>
      <c r="E70" s="11">
        <v>2501571</v>
      </c>
      <c r="F70" s="11">
        <v>3590289</v>
      </c>
      <c r="G70" s="11">
        <v>3035585</v>
      </c>
      <c r="H70" s="11">
        <v>2758236</v>
      </c>
      <c r="I70" s="11">
        <v>1648832</v>
      </c>
      <c r="J70" s="11">
        <v>2480881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SUM(CommunityCollegePaymentTable[[#This Row],[July]:[January]])</f>
        <v>20840246</v>
      </c>
      <c r="Q70" s="11">
        <f>CommunityCollegePaymentTable[[#This Row],[Amount Certified]]-CommunityCollegePaymentTable[[#This Row],[Total]]</f>
        <v>12404422</v>
      </c>
    </row>
    <row r="71" spans="1:17" x14ac:dyDescent="0.25">
      <c r="A71" s="10" t="s">
        <v>51</v>
      </c>
      <c r="B71" s="13" t="s">
        <v>117</v>
      </c>
      <c r="C71" s="11">
        <v>63997113</v>
      </c>
      <c r="D71" s="11">
        <v>10018633</v>
      </c>
      <c r="E71" s="11">
        <v>4804346</v>
      </c>
      <c r="F71" s="11">
        <v>7024877</v>
      </c>
      <c r="G71" s="11">
        <v>5854065</v>
      </c>
      <c r="H71" s="11">
        <v>5268655</v>
      </c>
      <c r="I71" s="11">
        <v>2927032</v>
      </c>
      <c r="J71" s="11">
        <v>4683251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SUM(CommunityCollegePaymentTable[[#This Row],[July]:[January]])</f>
        <v>40580859</v>
      </c>
      <c r="Q71" s="11">
        <f>CommunityCollegePaymentTable[[#This Row],[Amount Certified]]-CommunityCollegePaymentTable[[#This Row],[Total]]</f>
        <v>23416254</v>
      </c>
    </row>
    <row r="72" spans="1:17" x14ac:dyDescent="0.25">
      <c r="A72" s="10" t="s">
        <v>118</v>
      </c>
      <c r="B72" s="13" t="s">
        <v>119</v>
      </c>
      <c r="C72" s="11">
        <v>207042161</v>
      </c>
      <c r="D72" s="11">
        <v>31129569</v>
      </c>
      <c r="E72" s="11">
        <v>15700243</v>
      </c>
      <c r="F72" s="11">
        <v>22315785</v>
      </c>
      <c r="G72" s="11">
        <v>18818813</v>
      </c>
      <c r="H72" s="11">
        <v>17070327</v>
      </c>
      <c r="I72" s="11">
        <v>10076381</v>
      </c>
      <c r="J72" s="11">
        <v>15321841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>SUM(CommunityCollegePaymentTable[[#This Row],[July]:[January]])</f>
        <v>130432959</v>
      </c>
      <c r="Q72" s="11">
        <f>CommunityCollegePaymentTable[[#This Row],[Amount Certified]]-CommunityCollegePaymentTable[[#This Row],[Total]]</f>
        <v>76609202</v>
      </c>
    </row>
    <row r="73" spans="1:17" x14ac:dyDescent="0.25">
      <c r="A73" s="10" t="s">
        <v>120</v>
      </c>
      <c r="B73" s="13" t="s">
        <v>121</v>
      </c>
      <c r="C73" s="11">
        <v>85522040</v>
      </c>
      <c r="D73" s="11">
        <v>18411992</v>
      </c>
      <c r="E73" s="11">
        <v>6100457</v>
      </c>
      <c r="F73" s="11">
        <v>8715657</v>
      </c>
      <c r="G73" s="11">
        <v>7263045</v>
      </c>
      <c r="H73" s="11">
        <v>6536744</v>
      </c>
      <c r="I73" s="11">
        <v>3631522</v>
      </c>
      <c r="J73" s="11">
        <v>5810440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SUM(CommunityCollegePaymentTable[[#This Row],[July]:[January]])</f>
        <v>56469857</v>
      </c>
      <c r="Q73" s="11">
        <f>CommunityCollegePaymentTable[[#This Row],[Amount Certified]]-CommunityCollegePaymentTable[[#This Row],[Total]]</f>
        <v>29052183</v>
      </c>
    </row>
    <row r="74" spans="1:17" x14ac:dyDescent="0.25">
      <c r="A74" s="10" t="s">
        <v>25</v>
      </c>
      <c r="B74" s="13" t="s">
        <v>122</v>
      </c>
      <c r="C74" s="11">
        <v>54439833</v>
      </c>
      <c r="D74" s="11">
        <v>6308276</v>
      </c>
      <c r="E74" s="11">
        <v>4222137</v>
      </c>
      <c r="F74" s="11">
        <v>6189943</v>
      </c>
      <c r="G74" s="11">
        <v>5190503</v>
      </c>
      <c r="H74" s="11">
        <v>4690774</v>
      </c>
      <c r="I74" s="11">
        <v>2691886</v>
      </c>
      <c r="J74" s="11">
        <v>4191054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SUM(CommunityCollegePaymentTable[[#This Row],[July]:[January]])</f>
        <v>33484573</v>
      </c>
      <c r="Q74" s="11">
        <f>CommunityCollegePaymentTable[[#This Row],[Amount Certified]]-CommunityCollegePaymentTable[[#This Row],[Total]]</f>
        <v>20955260</v>
      </c>
    </row>
    <row r="75" spans="1:17" x14ac:dyDescent="0.25">
      <c r="A75" s="10" t="s">
        <v>118</v>
      </c>
      <c r="B75" s="13" t="s">
        <v>123</v>
      </c>
      <c r="C75" s="11">
        <v>43978176</v>
      </c>
      <c r="D75" s="11">
        <v>5808874</v>
      </c>
      <c r="E75" s="11">
        <v>3407022</v>
      </c>
      <c r="F75" s="11">
        <v>4923680</v>
      </c>
      <c r="G75" s="11">
        <v>4119541</v>
      </c>
      <c r="H75" s="11">
        <v>3717469</v>
      </c>
      <c r="I75" s="11">
        <v>2109191</v>
      </c>
      <c r="J75" s="11">
        <v>3315400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>SUM(CommunityCollegePaymentTable[[#This Row],[July]:[January]])</f>
        <v>27401177</v>
      </c>
      <c r="Q75" s="11">
        <f>CommunityCollegePaymentTable[[#This Row],[Amount Certified]]-CommunityCollegePaymentTable[[#This Row],[Total]]</f>
        <v>16576999</v>
      </c>
    </row>
    <row r="76" spans="1:17" x14ac:dyDescent="0.25">
      <c r="A76" s="10" t="s">
        <v>57</v>
      </c>
      <c r="B76" s="13" t="s">
        <v>124</v>
      </c>
      <c r="C76" s="11">
        <v>23755642</v>
      </c>
      <c r="D76" s="11">
        <v>2296684</v>
      </c>
      <c r="E76" s="11">
        <v>1916177</v>
      </c>
      <c r="F76" s="11">
        <v>2760885</v>
      </c>
      <c r="G76" s="11">
        <v>2312769</v>
      </c>
      <c r="H76" s="11">
        <v>2088714</v>
      </c>
      <c r="I76" s="11">
        <v>1192482</v>
      </c>
      <c r="J76" s="11">
        <v>1864654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SUM(CommunityCollegePaymentTable[[#This Row],[July]:[January]])</f>
        <v>14432365</v>
      </c>
      <c r="Q76" s="11">
        <f>CommunityCollegePaymentTable[[#This Row],[Amount Certified]]-CommunityCollegePaymentTable[[#This Row],[Total]]</f>
        <v>9323277</v>
      </c>
    </row>
    <row r="77" spans="1:17" x14ac:dyDescent="0.25">
      <c r="A77" s="10" t="s">
        <v>47</v>
      </c>
      <c r="B77" s="13" t="s">
        <v>125</v>
      </c>
      <c r="C77" s="11">
        <v>15009863</v>
      </c>
      <c r="D77" s="11">
        <v>2001469</v>
      </c>
      <c r="E77" s="11">
        <v>1143645</v>
      </c>
      <c r="F77" s="11">
        <v>1677966</v>
      </c>
      <c r="G77" s="11">
        <v>1404917</v>
      </c>
      <c r="H77" s="11">
        <v>1268389</v>
      </c>
      <c r="I77" s="11">
        <v>722286</v>
      </c>
      <c r="J77" s="11">
        <v>1131866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SUM(CommunityCollegePaymentTable[[#This Row],[July]:[January]])</f>
        <v>9350538</v>
      </c>
      <c r="Q77" s="11">
        <f>CommunityCollegePaymentTable[[#This Row],[Amount Certified]]-CommunityCollegePaymentTable[[#This Row],[Total]]</f>
        <v>5659325</v>
      </c>
    </row>
    <row r="78" spans="1:17" x14ac:dyDescent="0.25">
      <c r="A78" s="10" t="s">
        <v>126</v>
      </c>
      <c r="B78" s="13" t="s">
        <v>127</v>
      </c>
      <c r="C78" s="11">
        <v>62193479</v>
      </c>
      <c r="D78" s="11">
        <v>7619445</v>
      </c>
      <c r="E78" s="11">
        <v>4902264</v>
      </c>
      <c r="F78" s="11">
        <v>6929987</v>
      </c>
      <c r="G78" s="11">
        <v>5839540</v>
      </c>
      <c r="H78" s="11">
        <v>5294313</v>
      </c>
      <c r="I78" s="11">
        <v>3113409</v>
      </c>
      <c r="J78" s="11">
        <v>4749086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SUM(CommunityCollegePaymentTable[[#This Row],[July]:[January]])</f>
        <v>38448044</v>
      </c>
      <c r="Q78" s="11">
        <f>CommunityCollegePaymentTable[[#This Row],[Amount Certified]]-CommunityCollegePaymentTable[[#This Row],[Total]]</f>
        <v>23745435</v>
      </c>
    </row>
    <row r="79" spans="1:17" x14ac:dyDescent="0.25">
      <c r="A79" s="10" t="s">
        <v>128</v>
      </c>
      <c r="B79" s="13" t="s">
        <v>129</v>
      </c>
      <c r="C79" s="11">
        <v>28821425</v>
      </c>
      <c r="D79" s="11">
        <v>3595495</v>
      </c>
      <c r="E79" s="11">
        <v>2267317</v>
      </c>
      <c r="F79" s="11">
        <v>3279801</v>
      </c>
      <c r="G79" s="11">
        <v>2733170</v>
      </c>
      <c r="H79" s="11">
        <v>2459851</v>
      </c>
      <c r="I79" s="11">
        <v>1366583</v>
      </c>
      <c r="J79" s="11">
        <v>2186536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f>SUM(CommunityCollegePaymentTable[[#This Row],[July]:[January]])</f>
        <v>17888753</v>
      </c>
      <c r="Q79" s="11">
        <f>CommunityCollegePaymentTable[[#This Row],[Amount Certified]]-CommunityCollegePaymentTable[[#This Row],[Total]]</f>
        <v>10932672</v>
      </c>
    </row>
    <row r="80" spans="1:17" ht="32.25" customHeight="1" thickBot="1" x14ac:dyDescent="0.3">
      <c r="A80" s="16" t="s">
        <v>131</v>
      </c>
      <c r="B80" s="2" t="s">
        <v>133</v>
      </c>
      <c r="C80" s="17">
        <f>SUBTOTAL(9,CommunityCollegePaymentTable[Amount Certified])</f>
        <v>4203245238</v>
      </c>
      <c r="D80" s="18">
        <f>SUBTOTAL(9,CommunityCollegePaymentTable[July])</f>
        <v>521516419</v>
      </c>
      <c r="E80" s="18">
        <f>SUBTOTAL(9,CommunityCollegePaymentTable[August])</f>
        <v>318552586</v>
      </c>
      <c r="F80" s="18">
        <f>SUBTOTAL(9,CommunityCollegePaymentTable[September])</f>
        <v>475874315</v>
      </c>
      <c r="G80" s="18">
        <f>SUBTOTAL(9,CommunityCollegePaymentTable[October])</f>
        <v>398342842</v>
      </c>
      <c r="H80" s="18">
        <f>SUBTOTAL(9,CommunityCollegePaymentTable[November])</f>
        <v>359577084</v>
      </c>
      <c r="I80" s="18">
        <f>SUBTOTAL(9,CommunityCollegePaymentTable[December])</f>
        <v>204514048</v>
      </c>
      <c r="J80" s="18">
        <f>SUBTOTAL(9,CommunityCollegePaymentTable[January])</f>
        <v>320811321</v>
      </c>
      <c r="K80" s="18">
        <f>SUBTOTAL(9,CommunityCollegePaymentTable[February])</f>
        <v>0</v>
      </c>
      <c r="L80" s="18">
        <f>SUBTOTAL(9,CommunityCollegePaymentTable[March])</f>
        <v>0</v>
      </c>
      <c r="M80" s="18">
        <f>SUBTOTAL(9,CommunityCollegePaymentTable[April])</f>
        <v>0</v>
      </c>
      <c r="N80" s="18">
        <f>SUBTOTAL(9,CommunityCollegePaymentTable[May])</f>
        <v>0</v>
      </c>
      <c r="O80" s="18">
        <f>SUBTOTAL(9,CommunityCollegePaymentTable[June])</f>
        <v>0</v>
      </c>
      <c r="P80" s="18">
        <f>SUBTOTAL(9,CommunityCollegePaymentTable[Total])</f>
        <v>2599188615</v>
      </c>
      <c r="Q80" s="18">
        <f>SUBTOTAL(9,CommunityCollegePaymentTable[Net Available])</f>
        <v>1604056623</v>
      </c>
    </row>
    <row r="83" spans="3:17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</sheetData>
  <dataValidations count="17">
    <dataValidation allowBlank="1" showInputMessage="1" showErrorMessage="1" prompt="County Dropdown Menu: Press Alt + Down Arrow to Open" sqref="A7" xr:uid="{00000000-0002-0000-0000-000000000000}"/>
    <dataValidation allowBlank="1" showInputMessage="1" showErrorMessage="1" prompt="Districts Dropdown Menu: Press Alt + Down Arrow to Open" sqref="B7" xr:uid="{00000000-0002-0000-0000-000001000000}"/>
    <dataValidation allowBlank="1" showInputMessage="1" showErrorMessage="1" prompt="Amount Certified Dropdown Menu: Press Alt + Down Arrow to Open" sqref="C7" xr:uid="{00000000-0002-0000-0000-000002000000}"/>
    <dataValidation allowBlank="1" showInputMessage="1" showErrorMessage="1" prompt="July Dropdown Menu: Press Alt + Down Arrow to Open" sqref="D7" xr:uid="{00000000-0002-0000-0000-000003000000}"/>
    <dataValidation allowBlank="1" showInputMessage="1" showErrorMessage="1" prompt="August Dropdown Menu: Press Alt + Down Arrow to Open" sqref="E7" xr:uid="{00000000-0002-0000-0000-000004000000}"/>
    <dataValidation allowBlank="1" showInputMessage="1" showErrorMessage="1" prompt="September Dropdown Menu: Press Alt + Down Arrow to Open" sqref="F7" xr:uid="{00000000-0002-0000-0000-000005000000}"/>
    <dataValidation allowBlank="1" showInputMessage="1" showErrorMessage="1" prompt="October Dropdown Menu: Press Alt + Down Arrow to Open" sqref="G7" xr:uid="{00000000-0002-0000-0000-000006000000}"/>
    <dataValidation allowBlank="1" showInputMessage="1" showErrorMessage="1" prompt="November Dropdown Menu: Press Alt + Down Arrow to Open" sqref="H7" xr:uid="{00000000-0002-0000-0000-000007000000}"/>
    <dataValidation allowBlank="1" showInputMessage="1" showErrorMessage="1" prompt="December Dropdown Menu: Press Alt + Down Arrow to Open" sqref="I7" xr:uid="{00000000-0002-0000-0000-000008000000}"/>
    <dataValidation allowBlank="1" showInputMessage="1" showErrorMessage="1" prompt="January Dropdown Menu: Press Alt + Down Arrow to Open" sqref="J7" xr:uid="{00000000-0002-0000-0000-000009000000}"/>
    <dataValidation allowBlank="1" showInputMessage="1" showErrorMessage="1" prompt="February Dropdown Menu: Press Alt + Down Arrow to Open" sqref="K7" xr:uid="{00000000-0002-0000-0000-00000A000000}"/>
    <dataValidation allowBlank="1" showInputMessage="1" showErrorMessage="1" prompt="March Dropdown Menu: Press Alt + Down Arrow to Open" sqref="L7" xr:uid="{00000000-0002-0000-0000-00000B000000}"/>
    <dataValidation allowBlank="1" showInputMessage="1" showErrorMessage="1" prompt="April Dropdown Menu: Press Alt + Down Arrow to Open" sqref="M7" xr:uid="{00000000-0002-0000-0000-00000C000000}"/>
    <dataValidation allowBlank="1" showInputMessage="1" showErrorMessage="1" prompt="May Dropdown Menu: Press Alt + Down Arrow to Open" sqref="N7" xr:uid="{00000000-0002-0000-0000-00000D000000}"/>
    <dataValidation allowBlank="1" showInputMessage="1" showErrorMessage="1" prompt="June Dropdown Menu: Press Alt + Down Arrow to Open" sqref="O7" xr:uid="{00000000-0002-0000-0000-00000E000000}"/>
    <dataValidation allowBlank="1" showInputMessage="1" showErrorMessage="1" prompt="Total Dropdown Menu: Press Alt + Down Arrow to Open" sqref="P7" xr:uid="{00000000-0002-0000-0000-00000F000000}"/>
    <dataValidation allowBlank="1" showInputMessage="1" showErrorMessage="1" prompt="Net Available Dropdown Menu: Press Alt + Down Arrow to Open" sqref="Q7" xr:uid="{00000000-0002-0000-0000-000010000000}"/>
  </dataValidations>
  <pageMargins left="0.7" right="0.7" top="0.75" bottom="0.75" header="0.3" footer="0.3"/>
  <pageSetup scale="17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F754066D9B745870287325390F638" ma:contentTypeVersion="10" ma:contentTypeDescription="Create a new document." ma:contentTypeScope="" ma:versionID="37b914b3af573221f436762ed659aa03">
  <xsd:schema xmlns:xsd="http://www.w3.org/2001/XMLSchema" xmlns:xs="http://www.w3.org/2001/XMLSchema" xmlns:p="http://schemas.microsoft.com/office/2006/metadata/properties" xmlns:ns3="37c50589-7c98-43c1-8f21-68e828b17d73" xmlns:ns4="5d54f95b-2e01-47f0-a3a1-0096589184b8" targetNamespace="http://schemas.microsoft.com/office/2006/metadata/properties" ma:root="true" ma:fieldsID="0d329d192539165576821067b91c6b38" ns3:_="" ns4:_="">
    <xsd:import namespace="37c50589-7c98-43c1-8f21-68e828b17d73"/>
    <xsd:import namespace="5d54f95b-2e01-47f0-a3a1-0096589184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50589-7c98-43c1-8f21-68e828b17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4f95b-2e01-47f0-a3a1-009658918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9C6A7F-D469-4E4B-8F58-35E207C20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50589-7c98-43c1-8f21-68e828b17d73"/>
    <ds:schemaRef ds:uri="5d54f95b-2e01-47f0-a3a1-009658918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40AB7E-AC0F-44F5-B771-C2E6BC95F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B5D50-8F3B-4482-9EF2-9C89E1B7986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5d54f95b-2e01-47f0-a3a1-0096589184b8"/>
    <ds:schemaRef ds:uri="37c50589-7c98-43c1-8f21-68e828b17d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CountyDistrictMonthlyB4</vt:lpstr>
      <vt:lpstr>TitleRegion..Q80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Advance Exhibit B-4 by Monthly Payments by County November 2020</dc:title>
  <dc:creator>Smallwood, Jubilee</dc:creator>
  <cp:lastModifiedBy>Rachel</cp:lastModifiedBy>
  <dcterms:created xsi:type="dcterms:W3CDTF">2020-09-16T17:28:45Z</dcterms:created>
  <dcterms:modified xsi:type="dcterms:W3CDTF">2021-08-02T20:06:39Z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0x01010046EF754066D9B745870287325390F638</vt:lpwstr>
  </property>
</Properties>
</file>