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I:\ESED\DIVISION\WEDD Grants\RFA ADMIN\2017-2018 Renewals\APP B\"/>
    </mc:Choice>
  </mc:AlternateContent>
  <bookViews>
    <workbookView xWindow="0" yWindow="0" windowWidth="28800" windowHeight="11700" tabRatio="817" firstSheet="9" activeTab="9"/>
  </bookViews>
  <sheets>
    <sheet name="Sector" sheetId="159" state="veryHidden" r:id="rId1"/>
    <sheet name="Dropdown List" sheetId="101" state="veryHidden" r:id="rId2"/>
    <sheet name="If then statement for College" sheetId="102" state="veryHidden" r:id="rId3"/>
    <sheet name="Reverse District Dropdown list " sheetId="103" state="veryHidden" r:id="rId4"/>
    <sheet name="2017-18 Strong Wkfce Metrics" sheetId="184" state="veryHidden" r:id="rId5"/>
    <sheet name="RFA Info" sheetId="187" state="veryHidden" r:id="rId6"/>
    <sheet name="If then statement for RFA" sheetId="186" state="veryHidden" r:id="rId7"/>
    <sheet name="Sheet1" sheetId="188" state="hidden" r:id="rId8"/>
    <sheet name="CCCCO" sheetId="185" state="hidden" r:id="rId9"/>
    <sheet name="Do First" sheetId="153" r:id="rId10"/>
    <sheet name="Contact Page" sheetId="110" r:id="rId11"/>
    <sheet name="Budget Summary" sheetId="96" r:id="rId12"/>
    <sheet name="Budget Detail Sheet" sheetId="133" r:id="rId13"/>
    <sheet name="Budget Detail Sheet (SAMPLE)" sheetId="136" r:id="rId14"/>
    <sheet name="Match" sheetId="113" r:id="rId15"/>
    <sheet name="Workplan Certification" sheetId="183" r:id="rId16"/>
    <sheet name="Annual Workplan-1" sheetId="173" r:id="rId17"/>
    <sheet name="Annual Workplan-2" sheetId="174" r:id="rId18"/>
    <sheet name="Annual Workplan-3" sheetId="175" r:id="rId19"/>
    <sheet name="Annual Workplan-4" sheetId="176" r:id="rId20"/>
    <sheet name="Annual Workplan-5" sheetId="177" r:id="rId21"/>
    <sheet name="Annual Workplan-6" sheetId="178" r:id="rId22"/>
    <sheet name="Annual Workplan-7" sheetId="179" r:id="rId23"/>
    <sheet name="Annual Workplan-8" sheetId="180" r:id="rId24"/>
    <sheet name="Annual Workplan-9" sheetId="181" r:id="rId25"/>
    <sheet name="Annual Workplan-10" sheetId="182" r:id="rId26"/>
  </sheets>
  <definedNames>
    <definedName name="_xlnm._FilterDatabase" localSheetId="1" hidden="1">'Dropdown List'!$A$1:$K$74</definedName>
    <definedName name="_xlnm._FilterDatabase" localSheetId="3">'Reverse District Dropdown list '!$A$1:$B$154</definedName>
    <definedName name="_xlnm._FilterDatabase" localSheetId="5" hidden="1">'RFA Info'!$A$1:$A$1</definedName>
    <definedName name="Allan_Hancock_Joint" localSheetId="3">'Reverse District Dropdown list '!$A$2:$B$2</definedName>
    <definedName name="Antelope_Valley" localSheetId="3">'Reverse District Dropdown list '!$A$3:$B$3</definedName>
    <definedName name="Barstow" localSheetId="3">'Reverse District Dropdown list '!$A$4:$B$4</definedName>
    <definedName name="Butte_Glenn" localSheetId="3">'Reverse District Dropdown list '!$A$5:$B$5</definedName>
    <definedName name="Cabrillo" localSheetId="3">'Reverse District Dropdown list '!$A$6:$B$6</definedName>
    <definedName name="Cerritos" localSheetId="3">'Reverse District Dropdown list '!$A$7:$B$7</definedName>
    <definedName name="Chabot_Las_Positas" localSheetId="3">'Reverse District Dropdown list '!$A$8:$B$8</definedName>
    <definedName name="Chaffey" localSheetId="3">'Reverse District Dropdown list '!$A$11:$B$11</definedName>
    <definedName name="Citrus" localSheetId="3">'Reverse District Dropdown list '!$A$12:$B$12</definedName>
    <definedName name="Coast" localSheetId="3">'Reverse District Dropdown list '!#REF!</definedName>
    <definedName name="Colleges" localSheetId="4">#REF!</definedName>
    <definedName name="Colleges" localSheetId="16">#REF!</definedName>
    <definedName name="Colleges" localSheetId="25">#REF!</definedName>
    <definedName name="Colleges" localSheetId="17">#REF!</definedName>
    <definedName name="Colleges" localSheetId="18">#REF!</definedName>
    <definedName name="Colleges" localSheetId="19">#REF!</definedName>
    <definedName name="Colleges" localSheetId="20">#REF!</definedName>
    <definedName name="Colleges" localSheetId="21">#REF!</definedName>
    <definedName name="Colleges" localSheetId="22">#REF!</definedName>
    <definedName name="Colleges" localSheetId="23">#REF!</definedName>
    <definedName name="Colleges" localSheetId="24">#REF!</definedName>
    <definedName name="Colleges" localSheetId="12">#REF!</definedName>
    <definedName name="Colleges" localSheetId="13">#REF!</definedName>
    <definedName name="Colleges" localSheetId="8">#REF!</definedName>
    <definedName name="Colleges" localSheetId="10">#REF!</definedName>
    <definedName name="Colleges" localSheetId="9">#REF!</definedName>
    <definedName name="Colleges" localSheetId="6">#REF!</definedName>
    <definedName name="Colleges" localSheetId="14">#REF!</definedName>
    <definedName name="Colleges" localSheetId="3">#REF!</definedName>
    <definedName name="Colleges" localSheetId="5">#REF!</definedName>
    <definedName name="Colleges" localSheetId="15">#REF!</definedName>
    <definedName name="Colleges">#REF!</definedName>
    <definedName name="Columbia_College" localSheetId="3">'Reverse District Dropdown list '!#REF!</definedName>
    <definedName name="Compton" localSheetId="3">'Reverse District Dropdown list '!$A$20:$B$20</definedName>
    <definedName name="Contra_Costa" localSheetId="3">'Reverse District Dropdown list '!$A$21:$B$21</definedName>
    <definedName name="Copper_Mountain" localSheetId="3">'Reverse District Dropdown list '!$A$25:$B$25</definedName>
    <definedName name="Desert" localSheetId="3">'Reverse District Dropdown list '!$A$26:$B$26</definedName>
    <definedName name="Districts" localSheetId="4">#REF!</definedName>
    <definedName name="Districts" localSheetId="16">#REF!</definedName>
    <definedName name="Districts" localSheetId="25">#REF!</definedName>
    <definedName name="Districts" localSheetId="17">#REF!</definedName>
    <definedName name="Districts" localSheetId="18">#REF!</definedName>
    <definedName name="Districts" localSheetId="19">#REF!</definedName>
    <definedName name="Districts" localSheetId="20">#REF!</definedName>
    <definedName name="Districts" localSheetId="21">#REF!</definedName>
    <definedName name="Districts" localSheetId="22">#REF!</definedName>
    <definedName name="Districts" localSheetId="23">#REF!</definedName>
    <definedName name="Districts" localSheetId="24">#REF!</definedName>
    <definedName name="Districts" localSheetId="12">#REF!</definedName>
    <definedName name="Districts" localSheetId="13">#REF!</definedName>
    <definedName name="Districts" localSheetId="8">#REF!</definedName>
    <definedName name="Districts" localSheetId="10">#REF!</definedName>
    <definedName name="Districts" localSheetId="9">#REF!</definedName>
    <definedName name="Districts" localSheetId="6">#REF!</definedName>
    <definedName name="Districts" localSheetId="14">#REF!</definedName>
    <definedName name="Districts" localSheetId="3">#REF!</definedName>
    <definedName name="Districts" localSheetId="5">#REF!</definedName>
    <definedName name="Districts" localSheetId="15">#REF!</definedName>
    <definedName name="Districts">#REF!</definedName>
    <definedName name="El_Camino" localSheetId="3">'Reverse District Dropdown list '!$A$27:$B$27</definedName>
    <definedName name="Feather_River" localSheetId="3">'Reverse District Dropdown list '!$A$29:$B$29</definedName>
    <definedName name="Foothill_DeAnza" localSheetId="3">'Reverse District Dropdown list '!$A$30:$B$30</definedName>
    <definedName name="Funding" localSheetId="4">#REF!</definedName>
    <definedName name="Funding" localSheetId="16">#REF!</definedName>
    <definedName name="Funding" localSheetId="25">#REF!</definedName>
    <definedName name="Funding" localSheetId="17">#REF!</definedName>
    <definedName name="Funding" localSheetId="18">#REF!</definedName>
    <definedName name="Funding" localSheetId="19">#REF!</definedName>
    <definedName name="Funding" localSheetId="20">#REF!</definedName>
    <definedName name="Funding" localSheetId="21">#REF!</definedName>
    <definedName name="Funding" localSheetId="22">#REF!</definedName>
    <definedName name="Funding" localSheetId="23">#REF!</definedName>
    <definedName name="Funding" localSheetId="24">#REF!</definedName>
    <definedName name="Funding" localSheetId="12">#REF!</definedName>
    <definedName name="Funding" localSheetId="13">#REF!</definedName>
    <definedName name="Funding" localSheetId="8">#REF!</definedName>
    <definedName name="Funding" localSheetId="9">#REF!</definedName>
    <definedName name="Funding" localSheetId="6">#REF!</definedName>
    <definedName name="Funding" localSheetId="5">#REF!</definedName>
    <definedName name="Funding" localSheetId="15">#REF!</definedName>
    <definedName name="Funding">#REF!</definedName>
    <definedName name="Gavilan" localSheetId="3">'Reverse District Dropdown list '!$A$34:$B$34</definedName>
    <definedName name="Glendale" localSheetId="3">'Reverse District Dropdown list '!$A$35:$B$35</definedName>
    <definedName name="Grossmont_Cuyamaca" localSheetId="3">'Reverse District Dropdown list '!$A$36:$B$36</definedName>
    <definedName name="Hartnell" localSheetId="3">'Reverse District Dropdown list '!$A$46:$B$46</definedName>
    <definedName name="Imperial" localSheetId="3">'Reverse District Dropdown list '!$A$50:$B$50</definedName>
    <definedName name="Kern" localSheetId="3">'Reverse District Dropdown list '!$A$51:$B$51</definedName>
    <definedName name="Lake_Tahoe" localSheetId="3">'Reverse District Dropdown list '!$A$54:$B$54</definedName>
    <definedName name="Lassen" localSheetId="3">'Reverse District Dropdown list '!$A$55:$B$55</definedName>
    <definedName name="Long_Beach" localSheetId="3">'Reverse District Dropdown list '!$A$56:$B$56</definedName>
    <definedName name="Los_Angeles" localSheetId="3">'Reverse District Dropdown list '!$A$57:$B$57</definedName>
    <definedName name="Los_Rios" localSheetId="3">'Reverse District Dropdown list '!$A$71:$B$71</definedName>
    <definedName name="Marin" localSheetId="3">'Reverse District Dropdown list '!$A$80:$B$80</definedName>
    <definedName name="Mendocino_Lake" localSheetId="3">'Reverse District Dropdown list '!$A$81:$B$81</definedName>
    <definedName name="Merced" localSheetId="3">'Reverse District Dropdown list '!$A$82:$B$82</definedName>
    <definedName name="MiraCosta" localSheetId="3">'Reverse District Dropdown list '!$A$84:$B$84</definedName>
    <definedName name="Mission_College" localSheetId="3">'Reverse District Dropdown list '!#REF!</definedName>
    <definedName name="Monterey_Peninsula" localSheetId="3">'Reverse District Dropdown list '!$A$85:$B$85</definedName>
    <definedName name="Moorpark_College" localSheetId="3">'Reverse District Dropdown list '!$A$144:$B$144</definedName>
    <definedName name="Mt._San_Antonio" localSheetId="3">'Reverse District Dropdown list '!$A$88:$B$88</definedName>
    <definedName name="Mt._San_Jacinto" localSheetId="3">'Reverse District Dropdown list '!$A$89:$B$89</definedName>
    <definedName name="Napa_Valley" localSheetId="3">'Reverse District Dropdown list '!$A$90:$B$90</definedName>
    <definedName name="North_Orange_County" localSheetId="3">'Reverse District Dropdown list '!$A$91:$B$91</definedName>
    <definedName name="Ohlone" localSheetId="3">'Reverse District Dropdown list '!$A$93:$B$93</definedName>
    <definedName name="Palo_Verde" localSheetId="3">'Reverse District Dropdown list '!$A$94:$B$94</definedName>
    <definedName name="Palomar" localSheetId="3">'Reverse District Dropdown list '!$A$95:$B$95</definedName>
    <definedName name="Pasadena_Area" localSheetId="3">'Reverse District Dropdown list '!$A$96:$B$96</definedName>
    <definedName name="Peralta" localSheetId="3">'Reverse District Dropdown list '!$A$97:$B$97</definedName>
    <definedName name="_xlnm.Print_Area" localSheetId="16">'Annual Workplan-1'!$A$1:$H$58</definedName>
    <definedName name="_xlnm.Print_Area" localSheetId="25">'Annual Workplan-10'!$A$1:$H$58</definedName>
    <definedName name="_xlnm.Print_Area" localSheetId="17">'Annual Workplan-2'!$A$1:$H$58</definedName>
    <definedName name="_xlnm.Print_Area" localSheetId="18">'Annual Workplan-3'!$A$1:$H$58</definedName>
    <definedName name="_xlnm.Print_Area" localSheetId="19">'Annual Workplan-4'!$A$1:$H$58</definedName>
    <definedName name="_xlnm.Print_Area" localSheetId="20">'Annual Workplan-5'!$A$1:$H$58</definedName>
    <definedName name="_xlnm.Print_Area" localSheetId="21">'Annual Workplan-6'!$A$1:$H$58</definedName>
    <definedName name="_xlnm.Print_Area" localSheetId="22">'Annual Workplan-7'!$A$1:$H$58</definedName>
    <definedName name="_xlnm.Print_Area" localSheetId="23">'Annual Workplan-8'!$A$1:$H$58</definedName>
    <definedName name="_xlnm.Print_Area" localSheetId="24">'Annual Workplan-9'!$A$1:$H$58</definedName>
    <definedName name="_xlnm.Print_Area" localSheetId="12">'Budget Detail Sheet'!$A$1:$E$75</definedName>
    <definedName name="_xlnm.Print_Area" localSheetId="13">'Budget Detail Sheet (SAMPLE)'!$A$1:$D$67</definedName>
    <definedName name="_xlnm.Print_Area" localSheetId="11">'Budget Summary'!$A$1:$G$37</definedName>
    <definedName name="_xlnm.Print_Area" localSheetId="8">CCCCO!$A$1:$E$14</definedName>
    <definedName name="_xlnm.Print_Area" localSheetId="10">'Contact Page'!$A$1:$G$49</definedName>
    <definedName name="_xlnm.Print_Area" localSheetId="9">'Do First'!$A$1:$I$49</definedName>
    <definedName name="_xlnm.Print_Area" localSheetId="14">Match!$A$1:$E$44</definedName>
    <definedName name="_xlnm.Print_Area" localSheetId="15">'Workplan Certification'!$A$1:$D$18</definedName>
    <definedName name="_xlnm.Print_Titles" localSheetId="16">'Annual Workplan-1'!$1:$22</definedName>
    <definedName name="_xlnm.Print_Titles" localSheetId="25">'Annual Workplan-10'!$1:$22</definedName>
    <definedName name="_xlnm.Print_Titles" localSheetId="17">'Annual Workplan-2'!$1:$22</definedName>
    <definedName name="_xlnm.Print_Titles" localSheetId="18">'Annual Workplan-3'!$1:$22</definedName>
    <definedName name="_xlnm.Print_Titles" localSheetId="19">'Annual Workplan-4'!$1:$22</definedName>
    <definedName name="_xlnm.Print_Titles" localSheetId="20">'Annual Workplan-5'!$1:$22</definedName>
    <definedName name="_xlnm.Print_Titles" localSheetId="21">'Annual Workplan-6'!$1:$22</definedName>
    <definedName name="_xlnm.Print_Titles" localSheetId="22">'Annual Workplan-7'!$1:$22</definedName>
    <definedName name="_xlnm.Print_Titles" localSheetId="23">'Annual Workplan-8'!$1:$22</definedName>
    <definedName name="_xlnm.Print_Titles" localSheetId="24">'Annual Workplan-9'!$1:$22</definedName>
    <definedName name="_xlnm.Print_Titles" localSheetId="12">'Budget Detail Sheet'!$1:$14</definedName>
    <definedName name="_xlnm.Print_Titles" localSheetId="13">'Budget Detail Sheet (SAMPLE)'!$1:$13</definedName>
    <definedName name="_xlnm.Print_Titles" localSheetId="14">Match!$1:$14</definedName>
    <definedName name="Rancho_Santiago" localSheetId="3">'Reverse District Dropdown list '!$A$106:$B$106</definedName>
    <definedName name="Redwoods" localSheetId="3">'Reverse District Dropdown list '!$A$109:$B$109</definedName>
    <definedName name="Rio_Hondo" localSheetId="3">'Reverse District Dropdown list '!$A$110:$B$110</definedName>
    <definedName name="Riverside" localSheetId="3">'Reverse District Dropdown list '!$A$112:$B$112</definedName>
    <definedName name="San_Bernardino" localSheetId="3">'Reverse District Dropdown list '!$A$117:$B$117</definedName>
    <definedName name="San_Diego" localSheetId="3">'Reverse District Dropdown list '!$A$119:$B$119</definedName>
    <definedName name="San_Francisco" localSheetId="3">'Reverse District Dropdown list '!#REF!</definedName>
    <definedName name="San_Joaquin_Delta" localSheetId="3">'Reverse District Dropdown list '!$A$122:$B$122</definedName>
    <definedName name="San_Jose_Evergreen" localSheetId="3">'Reverse District Dropdown list '!$A$123:$B$123</definedName>
    <definedName name="San_Luis_Obispo_County" localSheetId="3">'Reverse District Dropdown list '!$A$125:$B$125</definedName>
    <definedName name="San_Mateo_County" localSheetId="3">'Reverse District Dropdown list '!$A$126:$B$126</definedName>
    <definedName name="Santa_Barbara" localSheetId="3">'Reverse District Dropdown list '!$A$129:$B$129</definedName>
    <definedName name="Santa_Clarita" localSheetId="3">'Reverse District Dropdown list '!$A$130:$B$130</definedName>
    <definedName name="Santa_Monica" localSheetId="3">'Reverse District Dropdown list '!$A$131:$B$131</definedName>
    <definedName name="Sequoias" localSheetId="3">'Reverse District Dropdown list '!$A$132:$B$132</definedName>
    <definedName name="Shasta_Tehama_Trinity_Joint" localSheetId="3">'Reverse District Dropdown list '!$A$133:$B$133</definedName>
    <definedName name="Sierra_Joint" localSheetId="3">'Reverse District Dropdown list '!$A$134:$B$134</definedName>
    <definedName name="Siskiyous_Joint" localSheetId="3">'Reverse District Dropdown list '!$A$135:$B$135</definedName>
    <definedName name="Solano_County" localSheetId="3">'Reverse District Dropdown list '!$A$136:$B$136</definedName>
    <definedName name="Sonoma_County" localSheetId="3">'Reverse District Dropdown list '!$A$137:$B$137</definedName>
    <definedName name="South_Orange_County" localSheetId="3">'Reverse District Dropdown list '!$A$138:$B$138</definedName>
    <definedName name="Southwestern" localSheetId="3">'Reverse District Dropdown list '!$A$140:$B$140</definedName>
    <definedName name="State_Center" localSheetId="3">'Reverse District Dropdown list '!$A$141:$B$141</definedName>
    <definedName name="Taft_College" localSheetId="3">'Reverse District Dropdown list '!#REF!</definedName>
    <definedName name="test" localSheetId="4">#REF!</definedName>
    <definedName name="test" localSheetId="16">#REF!</definedName>
    <definedName name="test" localSheetId="25">#REF!</definedName>
    <definedName name="test" localSheetId="17">#REF!</definedName>
    <definedName name="test" localSheetId="18">#REF!</definedName>
    <definedName name="test" localSheetId="19">#REF!</definedName>
    <definedName name="test" localSheetId="20">#REF!</definedName>
    <definedName name="test" localSheetId="21">#REF!</definedName>
    <definedName name="test" localSheetId="22">#REF!</definedName>
    <definedName name="test" localSheetId="23">#REF!</definedName>
    <definedName name="test" localSheetId="24">#REF!</definedName>
    <definedName name="test" localSheetId="12">#REF!</definedName>
    <definedName name="test" localSheetId="13">#REF!</definedName>
    <definedName name="test" localSheetId="8">#REF!</definedName>
    <definedName name="test" localSheetId="10">#REF!</definedName>
    <definedName name="test" localSheetId="9">#REF!</definedName>
    <definedName name="test" localSheetId="6">#REF!</definedName>
    <definedName name="test" localSheetId="14">#REF!</definedName>
    <definedName name="test" localSheetId="5">#REF!</definedName>
    <definedName name="test" localSheetId="15">#REF!</definedName>
    <definedName name="test">#REF!</definedName>
    <definedName name="Ventura_County" localSheetId="3">'Reverse District Dropdown list '!$A$143:$B$143</definedName>
    <definedName name="Victor_Valley" localSheetId="3">'Reverse District Dropdown list '!$A$146:$B$146</definedName>
    <definedName name="Victor_Valley_College" localSheetId="3">'Reverse District Dropdown list '!#REF!</definedName>
    <definedName name="West_Hills" localSheetId="3">'Reverse District Dropdown list '!$A$147:$B$147</definedName>
    <definedName name="West_Hills_College_Coalinga" localSheetId="3">'Reverse District Dropdown list '!#REF!</definedName>
    <definedName name="West_Kern" localSheetId="3">'Reverse District Dropdown list '!$A$149:$B$149</definedName>
    <definedName name="West_Valley_Mission" localSheetId="3">'Reverse District Dropdown list '!$A$150:$B$150</definedName>
    <definedName name="Woodland_Community_College" localSheetId="3">'Reverse District Dropdown list '!#REF!</definedName>
    <definedName name="Yosemite" localSheetId="3">'Reverse District Dropdown list '!$A$152:$B$152</definedName>
    <definedName name="Yuba" localSheetId="3">'Reverse District Dropdown list '!$A$154:$B$154</definedName>
  </definedNames>
  <calcPr calcId="162913"/>
</workbook>
</file>

<file path=xl/calcChain.xml><?xml version="1.0" encoding="utf-8"?>
<calcChain xmlns="http://schemas.openxmlformats.org/spreadsheetml/2006/main">
  <c r="E17" i="175" l="1"/>
  <c r="E17" i="176"/>
  <c r="E17" i="177"/>
  <c r="E17" i="178"/>
  <c r="E17" i="179"/>
  <c r="E17" i="180"/>
  <c r="E17" i="181"/>
  <c r="E17" i="182"/>
  <c r="E17" i="174"/>
  <c r="E17" i="173"/>
  <c r="F40" i="113" l="1"/>
  <c r="F15" i="96"/>
  <c r="D8" i="153"/>
  <c r="A1" i="186" l="1"/>
  <c r="A12" i="186" s="1"/>
  <c r="A5" i="186" l="1"/>
  <c r="A9" i="186"/>
  <c r="A10" i="186"/>
  <c r="A3" i="186"/>
  <c r="A7" i="186"/>
  <c r="A11" i="186"/>
  <c r="A6" i="186"/>
  <c r="A4" i="186"/>
  <c r="A8" i="186"/>
  <c r="F39" i="113"/>
  <c r="G21" i="96" s="1"/>
  <c r="J9" i="185"/>
  <c r="J15" i="185" l="1"/>
  <c r="J11" i="185"/>
  <c r="D24" i="153" s="1"/>
  <c r="J14" i="185"/>
  <c r="J13" i="185"/>
  <c r="A10" i="113" s="1"/>
  <c r="J12" i="185"/>
  <c r="J10" i="185"/>
  <c r="E14" i="113"/>
  <c r="D73" i="133"/>
  <c r="E15" i="113"/>
  <c r="D20" i="153"/>
  <c r="D7" i="110" l="1"/>
  <c r="D24" i="96"/>
  <c r="F71" i="133"/>
  <c r="F22" i="96" s="1"/>
  <c r="E16" i="113" l="1"/>
  <c r="G15" i="96" s="1"/>
  <c r="G13" i="96"/>
  <c r="G14" i="96"/>
  <c r="E19" i="182"/>
  <c r="E19" i="181"/>
  <c r="E19" i="180"/>
  <c r="E19" i="179"/>
  <c r="E19" i="178"/>
  <c r="E19" i="177"/>
  <c r="E19" i="176"/>
  <c r="E19" i="175"/>
  <c r="E19" i="174"/>
  <c r="D4" i="184"/>
  <c r="D5" i="184" s="1"/>
  <c r="D1" i="184"/>
  <c r="D2" i="184" s="1"/>
  <c r="E14" i="133" l="1"/>
  <c r="I73" i="133" s="1"/>
  <c r="D6" i="110" l="1"/>
  <c r="G7" i="175" s="1"/>
  <c r="F35" i="96"/>
  <c r="B35" i="96"/>
  <c r="F31" i="96"/>
  <c r="B31" i="96"/>
  <c r="E41" i="113"/>
  <c r="E43" i="113" s="1"/>
  <c r="E44" i="113" s="1"/>
  <c r="G27" i="96" s="1"/>
  <c r="G22" i="96"/>
  <c r="F37" i="113"/>
  <c r="G20" i="96" s="1"/>
  <c r="F31" i="113"/>
  <c r="G19" i="96" s="1"/>
  <c r="F27" i="113"/>
  <c r="G18" i="96" s="1"/>
  <c r="F22" i="113"/>
  <c r="G17" i="96" s="1"/>
  <c r="F19" i="113"/>
  <c r="G16" i="96" s="1"/>
  <c r="F69" i="133"/>
  <c r="F21" i="96" s="1"/>
  <c r="F66" i="133"/>
  <c r="F20" i="96" s="1"/>
  <c r="F46" i="133"/>
  <c r="F19" i="96" s="1"/>
  <c r="F39" i="133"/>
  <c r="F18" i="96" s="1"/>
  <c r="D7" i="113" l="1"/>
  <c r="G7" i="182"/>
  <c r="G7" i="178"/>
  <c r="F7" i="96"/>
  <c r="C9" i="183"/>
  <c r="G7" i="181"/>
  <c r="G7" i="177"/>
  <c r="D7" i="136"/>
  <c r="G7" i="173"/>
  <c r="G7" i="180"/>
  <c r="G7" i="176"/>
  <c r="D7" i="133"/>
  <c r="G7" i="174"/>
  <c r="G7" i="179"/>
  <c r="G26" i="96"/>
  <c r="E72" i="133" l="1"/>
  <c r="E73" i="133" s="1"/>
  <c r="E74" i="133" s="1"/>
  <c r="F30" i="133"/>
  <c r="F17" i="96" s="1"/>
  <c r="F22" i="133"/>
  <c r="F16" i="96" s="1"/>
  <c r="F12" i="133"/>
  <c r="F24" i="96" l="1"/>
  <c r="F23" i="96"/>
  <c r="G23" i="96"/>
  <c r="H15" i="96"/>
  <c r="I75" i="133" l="1"/>
  <c r="F25" i="96"/>
  <c r="E75" i="133"/>
  <c r="E76" i="133" l="1"/>
  <c r="F26" i="96"/>
  <c r="E13" i="133" l="1"/>
  <c r="C8" i="183" l="1"/>
  <c r="C7" i="183"/>
  <c r="D5" i="110" l="1"/>
  <c r="E19" i="173"/>
  <c r="F5" i="96" l="1"/>
  <c r="D4" i="110"/>
  <c r="C6" i="183" s="1"/>
  <c r="D3" i="110"/>
  <c r="I18" i="153"/>
  <c r="I12" i="153"/>
  <c r="G20" i="153"/>
  <c r="I16" i="153"/>
  <c r="Q18" i="153"/>
  <c r="C5" i="183" l="1"/>
  <c r="F3" i="96"/>
  <c r="G4" i="181"/>
  <c r="G4" i="179"/>
  <c r="G4" i="177"/>
  <c r="G4" i="175"/>
  <c r="G4" i="182"/>
  <c r="G4" i="180"/>
  <c r="G4" i="178"/>
  <c r="G4" i="176"/>
  <c r="G4" i="174"/>
  <c r="G3" i="182"/>
  <c r="G3" i="180"/>
  <c r="G3" i="178"/>
  <c r="G3" i="176"/>
  <c r="G3" i="174"/>
  <c r="G3" i="181"/>
  <c r="G3" i="179"/>
  <c r="G3" i="177"/>
  <c r="G3" i="175"/>
  <c r="G5" i="173"/>
  <c r="G5" i="182"/>
  <c r="G5" i="180"/>
  <c r="G5" i="178"/>
  <c r="G5" i="176"/>
  <c r="G5" i="174"/>
  <c r="G5" i="181"/>
  <c r="G5" i="179"/>
  <c r="G5" i="177"/>
  <c r="G5" i="175"/>
  <c r="F4" i="96"/>
  <c r="G4" i="173"/>
  <c r="G3" i="173"/>
  <c r="H26" i="153"/>
  <c r="Q22" i="153" l="1"/>
  <c r="F8" i="96" l="1"/>
  <c r="G8" i="173" s="1"/>
  <c r="C10" i="183"/>
  <c r="D4" i="133"/>
  <c r="D4" i="113"/>
  <c r="D4" i="136"/>
  <c r="G8" i="174" l="1"/>
  <c r="G8" i="182"/>
  <c r="G8" i="181"/>
  <c r="G8" i="175"/>
  <c r="G8" i="177"/>
  <c r="G8" i="178"/>
  <c r="G8" i="179"/>
  <c r="G8" i="180"/>
  <c r="G8" i="176"/>
  <c r="B11" i="110"/>
  <c r="F6" i="96" l="1"/>
  <c r="E1" i="103"/>
  <c r="G6" i="181" l="1"/>
  <c r="G6" i="179"/>
  <c r="G6" i="177"/>
  <c r="G6" i="175"/>
  <c r="G6" i="182"/>
  <c r="G6" i="180"/>
  <c r="G6" i="178"/>
  <c r="G6" i="176"/>
  <c r="G6" i="174"/>
  <c r="G6" i="173"/>
  <c r="D6" i="136"/>
  <c r="D5" i="136"/>
  <c r="E4" i="103"/>
  <c r="E6" i="103" s="1"/>
  <c r="D6" i="113"/>
  <c r="D5" i="113"/>
  <c r="D13" i="136"/>
  <c r="D6" i="133"/>
  <c r="D5" i="133"/>
  <c r="A1" i="102"/>
  <c r="A12" i="102" s="1"/>
  <c r="A7" i="102" l="1"/>
  <c r="A3" i="102"/>
  <c r="A5" i="102"/>
  <c r="A9" i="102"/>
  <c r="A11" i="102"/>
  <c r="A4" i="102"/>
  <c r="A6" i="102"/>
  <c r="A8" i="102"/>
  <c r="A10" i="102"/>
  <c r="D3" i="113" l="1"/>
  <c r="D3" i="136"/>
  <c r="D3" i="133"/>
  <c r="D8" i="113" l="1"/>
  <c r="D8" i="133"/>
  <c r="D8" i="136"/>
  <c r="D64" i="136"/>
  <c r="D66" i="136" s="1"/>
  <c r="L80" i="101"/>
  <c r="E8" i="103" l="1"/>
  <c r="I14" i="153" s="1"/>
  <c r="F27" i="96" l="1"/>
</calcChain>
</file>

<file path=xl/sharedStrings.xml><?xml version="1.0" encoding="utf-8"?>
<sst xmlns="http://schemas.openxmlformats.org/spreadsheetml/2006/main" count="1706" uniqueCount="509">
  <si>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</si>
  <si>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</si>
  <si>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</si>
  <si>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</si>
  <si>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</si>
  <si>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</si>
  <si>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</si>
  <si>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</si>
  <si>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</si>
  <si>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</si>
  <si>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APPLICATION BUDGET SUMMARY</t>
  </si>
  <si>
    <t>NOTE:</t>
  </si>
  <si>
    <t>Submit details explaining the expenditures by category on the Application Budget Detail Sheet.</t>
  </si>
  <si>
    <t>Object of Expenditure</t>
  </si>
  <si>
    <t>Classification</t>
  </si>
  <si>
    <t>Line</t>
  </si>
  <si>
    <t>Employee Benefits</t>
  </si>
  <si>
    <t>Supplies and Materials</t>
  </si>
  <si>
    <t>TOTAL DIRECT COSTS:</t>
  </si>
  <si>
    <t>TOTAL COSTS:</t>
  </si>
  <si>
    <t>INSTRUCTIONAL SALARIES</t>
  </si>
  <si>
    <t>NONINSTRUCTIONAL SALARIES</t>
  </si>
  <si>
    <t>EMPLOYEE BENEFITS</t>
  </si>
  <si>
    <t>SUPPLIES AND MATERIALS</t>
  </si>
  <si>
    <t>OTHER OPERATING EXPENSES AND SERVICES</t>
  </si>
  <si>
    <t>CAPITAL OUTLAY</t>
  </si>
  <si>
    <t>OTHER OUTGO</t>
  </si>
  <si>
    <t>Name:</t>
  </si>
  <si>
    <t>Title:</t>
  </si>
  <si>
    <t>Date:</t>
  </si>
  <si>
    <t>Authorized Signature:</t>
  </si>
  <si>
    <t>APPLICATION BUDGET DETAIL SHEET</t>
  </si>
  <si>
    <t>3000</t>
  </si>
  <si>
    <t>6000</t>
  </si>
  <si>
    <t>Allan Hancock Joint CCD</t>
  </si>
  <si>
    <t>Antelope Valley CCD</t>
  </si>
  <si>
    <t>Barstow CCD</t>
  </si>
  <si>
    <t>Butte-Glenn CCD</t>
  </si>
  <si>
    <t>Cabrillo CCD</t>
  </si>
  <si>
    <t>Cerritos CCD</t>
  </si>
  <si>
    <t>Chabot-Las Positas CCD</t>
  </si>
  <si>
    <t>Chaffey CCD</t>
  </si>
  <si>
    <t>Citrus CCD</t>
  </si>
  <si>
    <t>Coast CCD</t>
  </si>
  <si>
    <t>Compton CCD</t>
  </si>
  <si>
    <t>Contra Costa CCD</t>
  </si>
  <si>
    <t>Copper Mountain CCD</t>
  </si>
  <si>
    <t>Desert CCD</t>
  </si>
  <si>
    <t>El Camino CCD</t>
  </si>
  <si>
    <t>Feather River CCD</t>
  </si>
  <si>
    <t>Foothill-DeAnza CCD</t>
  </si>
  <si>
    <t>Gavilan CCD</t>
  </si>
  <si>
    <t>Glendale CCD</t>
  </si>
  <si>
    <t>Grossmont-Cuyamaca CCD</t>
  </si>
  <si>
    <t>Hartnell CCD</t>
  </si>
  <si>
    <t>Imperial CCD</t>
  </si>
  <si>
    <t>Kern CCD</t>
  </si>
  <si>
    <t>Lake Tahoe CCD</t>
  </si>
  <si>
    <t>Lassen CCD</t>
  </si>
  <si>
    <t>Long Beach CCD</t>
  </si>
  <si>
    <t>Los Angeles CCD</t>
  </si>
  <si>
    <t>Los Rios CCD</t>
  </si>
  <si>
    <t>Marin CCD</t>
  </si>
  <si>
    <t>Mendocino-Lake CCD</t>
  </si>
  <si>
    <t>Merced CCD</t>
  </si>
  <si>
    <t>MiraCosta CCD</t>
  </si>
  <si>
    <t>Monterey Peninsula CCD</t>
  </si>
  <si>
    <t>Mt. San Antonio CCD</t>
  </si>
  <si>
    <t>Mt. San Jacinto CCD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</si>
  <si>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</si>
  <si>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</si>
  <si>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</si>
  <si>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</si>
  <si>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</si>
  <si>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</si>
  <si>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</si>
  <si>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</si>
  <si>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Redwoods CCD</t>
  </si>
  <si>
    <t>Rio Hondo CCD</t>
  </si>
  <si>
    <t>Riverside CCD</t>
  </si>
  <si>
    <t>San Bernardino CCD</t>
  </si>
  <si>
    <t>San Diego CCD</t>
  </si>
  <si>
    <t>San Francisco CCD</t>
  </si>
  <si>
    <t>San Joaquin Delta CCD</t>
  </si>
  <si>
    <t>San Jose-Evergreen CCD</t>
  </si>
  <si>
    <t>San Luis Obispo County CCD</t>
  </si>
  <si>
    <t>San Mateo County CCD</t>
  </si>
  <si>
    <t>Santa Barbara CCD</t>
  </si>
  <si>
    <t>Santa Clarita CCD</t>
  </si>
  <si>
    <t>Santa Monica CCD</t>
  </si>
  <si>
    <t>Sequoias CCD</t>
  </si>
  <si>
    <t>Sierra Joint CCD</t>
  </si>
  <si>
    <t>Siskiyous Joint CCD</t>
  </si>
  <si>
    <t>Solano County CCD</t>
  </si>
  <si>
    <t>Sonoma County CCD</t>
  </si>
  <si>
    <t>South Orange County CCD</t>
  </si>
  <si>
    <t>Southwestern CCD</t>
  </si>
  <si>
    <t>State Center CCD</t>
  </si>
  <si>
    <t>Ventura County CCD</t>
  </si>
  <si>
    <t>Victor Valley CCD</t>
  </si>
  <si>
    <t>West Hills CCD</t>
  </si>
  <si>
    <t>West Kern CCD</t>
  </si>
  <si>
    <t>West Valley-Mission CCD</t>
  </si>
  <si>
    <t>Yosemite CCD</t>
  </si>
  <si>
    <t>Yuba CCD</t>
  </si>
  <si>
    <t>Allan Hancock College</t>
  </si>
  <si>
    <t xml:space="preserve"> </t>
  </si>
  <si>
    <t>Antelope Valley College</t>
  </si>
  <si>
    <t>Barstow College</t>
  </si>
  <si>
    <t>Butte College</t>
  </si>
  <si>
    <t>Cabrillo College</t>
  </si>
  <si>
    <t>Cerritos College</t>
  </si>
  <si>
    <t>Chabot College</t>
  </si>
  <si>
    <t>Las Positas College</t>
  </si>
  <si>
    <t>Chaffey College</t>
  </si>
  <si>
    <t>Citrus College</t>
  </si>
  <si>
    <t>Coastline Community College</t>
  </si>
  <si>
    <t>Golden West College</t>
  </si>
  <si>
    <t>Orange Coast College</t>
  </si>
  <si>
    <t>Contra Costa College</t>
  </si>
  <si>
    <t>Diablo Valley College</t>
  </si>
  <si>
    <t>Los Medanos College</t>
  </si>
  <si>
    <t>Copper Mountain College</t>
  </si>
  <si>
    <t>College of the Desert</t>
  </si>
  <si>
    <t>El Camino College</t>
  </si>
  <si>
    <t>Feather River College</t>
  </si>
  <si>
    <t>DeAnza College</t>
  </si>
  <si>
    <t>Foothill College</t>
  </si>
  <si>
    <t>Gavilan College</t>
  </si>
  <si>
    <t>Glendale Community College</t>
  </si>
  <si>
    <t>Cuyamaca College</t>
  </si>
  <si>
    <t>Grossmont College</t>
  </si>
  <si>
    <t>Hartnell College</t>
  </si>
  <si>
    <t>Imperial Valley College</t>
  </si>
  <si>
    <t>Bakersfield College</t>
  </si>
  <si>
    <t>Cerro Coso Community College</t>
  </si>
  <si>
    <t>Porterville College</t>
  </si>
  <si>
    <t>Lake Tahoe Community College</t>
  </si>
  <si>
    <t>Lassen College</t>
  </si>
  <si>
    <t>Long Beach City College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</si>
  <si>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</si>
  <si>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</si>
  <si>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</si>
  <si>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</si>
  <si>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</si>
  <si>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</si>
  <si>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Trade-Tech College</t>
  </si>
  <si>
    <t>American River College</t>
  </si>
  <si>
    <t>Consumnes River College</t>
  </si>
  <si>
    <t>Folsom Lake College</t>
  </si>
  <si>
    <t>Sacramento City College</t>
  </si>
  <si>
    <t>College of Marin</t>
  </si>
  <si>
    <t>Mendocino College</t>
  </si>
  <si>
    <t>Merced College</t>
  </si>
  <si>
    <t>MiraCosta College</t>
  </si>
  <si>
    <t>Monterey Peninsula College</t>
  </si>
  <si>
    <t>Mt. San Antonio College</t>
  </si>
  <si>
    <t>Mt. San Jacinto College</t>
  </si>
  <si>
    <t>Napa Valley College</t>
  </si>
  <si>
    <t>Cypress College</t>
  </si>
  <si>
    <t>Fullerton College</t>
  </si>
  <si>
    <t>Ohlone College</t>
  </si>
  <si>
    <t>Palo Verde College</t>
  </si>
  <si>
    <t>Palomar College</t>
  </si>
  <si>
    <t>Pasadena City College</t>
  </si>
  <si>
    <t>College of Alameda</t>
  </si>
  <si>
    <t>Berkeley City College</t>
  </si>
  <si>
    <t>Laney College</t>
  </si>
  <si>
    <t>Merritt College</t>
  </si>
  <si>
    <t>Santa Ana College</t>
  </si>
  <si>
    <t>Santiago Canyon College</t>
  </si>
  <si>
    <t>College of the Redwoods</t>
  </si>
  <si>
    <t>Rio Hondo College</t>
  </si>
  <si>
    <t>Moreno Valley College</t>
  </si>
  <si>
    <t>Norco College</t>
  </si>
  <si>
    <t>Crafton Hills College</t>
  </si>
  <si>
    <t>San Bernardino Valley College</t>
  </si>
  <si>
    <t>San Diego City College</t>
  </si>
  <si>
    <t>San Diego Mesa College</t>
  </si>
  <si>
    <t>San Diego Miramar College</t>
  </si>
  <si>
    <t>City College of San Francisco</t>
  </si>
  <si>
    <t>San Joaquin Delta College</t>
  </si>
  <si>
    <t>Evergreen Valley College</t>
  </si>
  <si>
    <t>San Jose City College</t>
  </si>
  <si>
    <t>Cuesta College</t>
  </si>
  <si>
    <t>College of San Mateo</t>
  </si>
  <si>
    <t>Skyline College</t>
  </si>
  <si>
    <t>Santa Barbara City College</t>
  </si>
  <si>
    <t>College of the Canyons</t>
  </si>
  <si>
    <t>Santa Monica College</t>
  </si>
  <si>
    <t>College of the Sequoias</t>
  </si>
  <si>
    <t>Shasta College</t>
  </si>
  <si>
    <t>Sierra College</t>
  </si>
  <si>
    <t>College of the Siskiyous</t>
  </si>
  <si>
    <t>Solano Community College</t>
  </si>
  <si>
    <t>Santa Rosa Junior College</t>
  </si>
  <si>
    <t>Irvine Valley College</t>
  </si>
  <si>
    <t>Saddleback College</t>
  </si>
  <si>
    <t>Southwestern College</t>
  </si>
  <si>
    <t>Fresno City College</t>
  </si>
  <si>
    <t>Reedley College</t>
  </si>
  <si>
    <t>Moorpark College</t>
  </si>
  <si>
    <t>Oxnard College</t>
  </si>
  <si>
    <t>Ventura College</t>
  </si>
  <si>
    <t>Victor Valley College</t>
  </si>
  <si>
    <t>West Hills College Coalinga</t>
  </si>
  <si>
    <t>West Hills College Lemoore</t>
  </si>
  <si>
    <t>Taft College</t>
  </si>
  <si>
    <t>Mission College</t>
  </si>
  <si>
    <t>West Valley College</t>
  </si>
  <si>
    <t>Columbia College</t>
  </si>
  <si>
    <t>Modesto Junior College</t>
  </si>
  <si>
    <t>Woodland Community College</t>
  </si>
  <si>
    <t>Yuba College</t>
  </si>
  <si>
    <t>Los Angeles Valley College</t>
  </si>
  <si>
    <t>West Los Angeles College</t>
  </si>
  <si>
    <t>DISTRICT</t>
  </si>
  <si>
    <t>Riverside City College</t>
  </si>
  <si>
    <t>Shasta-Tehama-Trinity CCD</t>
  </si>
  <si>
    <t>N/A</t>
  </si>
  <si>
    <t>COLLEGE1</t>
  </si>
  <si>
    <t>COLLEGE2</t>
  </si>
  <si>
    <t>COLLEGE3</t>
  </si>
  <si>
    <t>COLLEGE4</t>
  </si>
  <si>
    <t>COLLEGE5</t>
  </si>
  <si>
    <t>COLLEGE6</t>
  </si>
  <si>
    <t>COLLEGE7</t>
  </si>
  <si>
    <t>COLLEGE8</t>
  </si>
  <si>
    <t>COLLEGE9</t>
  </si>
  <si>
    <t>Subcontractors</t>
  </si>
  <si>
    <t>CONTACT PAGE</t>
  </si>
  <si>
    <t>Address:</t>
  </si>
  <si>
    <t>Phone:</t>
  </si>
  <si>
    <t>Fax:</t>
  </si>
  <si>
    <t>Person Responsible for Data Entry</t>
  </si>
  <si>
    <t>Person Responsible for Budget Certification</t>
  </si>
  <si>
    <t>State:</t>
  </si>
  <si>
    <r>
      <t>Project Director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(Person responsible for conducting the daily operation of the grant)</t>
    </r>
  </si>
  <si>
    <t>Activities</t>
  </si>
  <si>
    <t>Timelines</t>
  </si>
  <si>
    <t>Responsible Person(s)</t>
  </si>
  <si>
    <t>Performance Outcomes</t>
  </si>
  <si>
    <t>MATCH</t>
  </si>
  <si>
    <r>
      <t>Responsible Administrator</t>
    </r>
    <r>
      <rPr>
        <i/>
        <sz val="10"/>
        <rFont val="Arial"/>
        <family val="2"/>
      </rPr>
      <t xml:space="preserve"> (Should not be the same as Project Director)</t>
    </r>
  </si>
  <si>
    <t>Academic Salaries, Instructional, Contract or Regular Status</t>
  </si>
  <si>
    <t>2200</t>
  </si>
  <si>
    <t>4000</t>
  </si>
  <si>
    <t>5000</t>
  </si>
  <si>
    <t>Other Operating Expenses and Services</t>
  </si>
  <si>
    <t>Capital Outlay</t>
  </si>
  <si>
    <t>District:</t>
  </si>
  <si>
    <t>FUNDS REQUESTED</t>
  </si>
  <si>
    <t>Project Director:</t>
  </si>
  <si>
    <t>7000</t>
  </si>
  <si>
    <t>Other Outgo</t>
  </si>
  <si>
    <t xml:space="preserve">TOTAL DIRECT COSTS:  </t>
  </si>
  <si>
    <t xml:space="preserve">TOTAL COSTS:  </t>
  </si>
  <si>
    <t>Canada College</t>
  </si>
  <si>
    <t>Name / Position Title / Percentage Rate for Benefits</t>
  </si>
  <si>
    <t>Noninstructional Supplies and Materials</t>
  </si>
  <si>
    <t>Software; Books, Magazines and Periodicals; Instructional Supplies and Materials;</t>
  </si>
  <si>
    <t>The following information are linked throughout the forms package:</t>
  </si>
  <si>
    <t>1000</t>
  </si>
  <si>
    <t>Name/Classification                                                                                                      (Days/hours) x (Daily/hourly rate) = $</t>
  </si>
  <si>
    <t>2000</t>
  </si>
  <si>
    <t>Travel</t>
  </si>
  <si>
    <t>Instructional Aides, Regular Status (Regular, Full-time)</t>
  </si>
  <si>
    <t>Classified Salaries, Noninstructional (Regular, Full-time)</t>
  </si>
  <si>
    <t xml:space="preserve">List type and costs: </t>
  </si>
  <si>
    <t>Contract Services: Name (daily/hourly rate); Identify specific service to be rendered</t>
  </si>
  <si>
    <t>Postage</t>
  </si>
  <si>
    <t>Meetings</t>
  </si>
  <si>
    <t>Equipment repairs and Maintenance</t>
  </si>
  <si>
    <t>College Dues and Membership</t>
  </si>
  <si>
    <t>Consultant Services</t>
  </si>
  <si>
    <t>Workshops</t>
  </si>
  <si>
    <t>Training</t>
  </si>
  <si>
    <t>Rents and Leases</t>
  </si>
  <si>
    <t>Travel and Mileage = $</t>
  </si>
  <si>
    <t>Conference Expenses = $</t>
  </si>
  <si>
    <t>List type and costs:</t>
  </si>
  <si>
    <t>6400 Equipment with a purchase price of at least $200 and a useful life of more than one year.</t>
  </si>
  <si>
    <t>#</t>
  </si>
  <si>
    <t>Instructional Salaries Other, Adjunct or Part-time</t>
  </si>
  <si>
    <t>1300</t>
  </si>
  <si>
    <t>1400</t>
  </si>
  <si>
    <t>Non-Instructional Salaries, Other</t>
  </si>
  <si>
    <t>Academic Salaries, Noninstructional, Contract or Regular Status</t>
  </si>
  <si>
    <r>
      <t xml:space="preserve">Classified Salaries, Noninstructional </t>
    </r>
    <r>
      <rPr>
        <sz val="8"/>
        <rFont val="Arial"/>
        <family val="2"/>
      </rPr>
      <t>(Non-Regular)</t>
    </r>
  </si>
  <si>
    <t>2300</t>
  </si>
  <si>
    <r>
      <t xml:space="preserve">Instructional Aides Salaries </t>
    </r>
    <r>
      <rPr>
        <sz val="8"/>
        <rFont val="Arial"/>
        <family val="2"/>
      </rPr>
      <t>(Non-Regular)</t>
    </r>
  </si>
  <si>
    <t>2400</t>
  </si>
  <si>
    <t>City:</t>
  </si>
  <si>
    <t>CA</t>
  </si>
  <si>
    <t>Zip:</t>
  </si>
  <si>
    <t>E-mail Address:</t>
  </si>
  <si>
    <r>
      <t>District Chief Business Officer</t>
    </r>
    <r>
      <rPr>
        <i/>
        <sz val="10"/>
        <rFont val="Arial"/>
        <family val="2"/>
      </rPr>
      <t xml:space="preserve"> (or authorized designee)</t>
    </r>
  </si>
  <si>
    <r>
      <t>District Superintendent/President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(or authorized designee)</t>
    </r>
  </si>
  <si>
    <t>TOTAL PROGRAM FUNDS REQUESTED</t>
  </si>
  <si>
    <t xml:space="preserve">Requested Amount: </t>
  </si>
  <si>
    <t>Sector</t>
  </si>
  <si>
    <t>Life Sciences/Biotech</t>
  </si>
  <si>
    <t>Agriculture, Water &amp; Environment Tech</t>
  </si>
  <si>
    <t>Health</t>
  </si>
  <si>
    <t>Global Trade &amp; Logistics</t>
  </si>
  <si>
    <t>Info &amp; Comm Tech (ICT)/Digital Media</t>
  </si>
  <si>
    <t>Small Business</t>
  </si>
  <si>
    <t>Energy (Efficiency) &amp; Utilities</t>
  </si>
  <si>
    <t>Deputy Sector Navigator</t>
  </si>
  <si>
    <t xml:space="preserve">COLLEGE: </t>
  </si>
  <si>
    <t>Statement of Work (Annual Workplan)</t>
  </si>
  <si>
    <t xml:space="preserve">FUNDING SOURCE: </t>
  </si>
  <si>
    <t>1.2</t>
  </si>
  <si>
    <t>1.3</t>
  </si>
  <si>
    <t>1.4</t>
  </si>
  <si>
    <t>Regional Consortia</t>
  </si>
  <si>
    <t>Sector Navigator</t>
  </si>
  <si>
    <t>Technical Assistance Provider CoE</t>
  </si>
  <si>
    <t xml:space="preserve">PROJECT: </t>
  </si>
  <si>
    <t xml:space="preserve">RFA Number: </t>
  </si>
  <si>
    <t xml:space="preserve">DISTRICT (Grantee): </t>
  </si>
  <si>
    <t>RFA Title</t>
  </si>
  <si>
    <t xml:space="preserve">FISCAL YEAR: </t>
  </si>
  <si>
    <t>SECTOR1</t>
  </si>
  <si>
    <t>SECTOR2</t>
  </si>
  <si>
    <t>SECTOR3</t>
  </si>
  <si>
    <t>SECTOR4</t>
  </si>
  <si>
    <t>SECTOR5</t>
  </si>
  <si>
    <t>SECTOR6</t>
  </si>
  <si>
    <t>SECTOR7</t>
  </si>
  <si>
    <t>SECTOR8</t>
  </si>
  <si>
    <t>SECTOR9</t>
  </si>
  <si>
    <t>SECTOR10</t>
  </si>
  <si>
    <t xml:space="preserve">Objective: </t>
  </si>
  <si>
    <t>Momentum Point:</t>
  </si>
  <si>
    <t>OBJECTIVES:</t>
  </si>
  <si>
    <t>Advanced Manufacturing</t>
  </si>
  <si>
    <t>Advanced Transportation &amp; Renewables</t>
  </si>
  <si>
    <t>Retail Hospitality/Tourism/Learn &amp; Earn</t>
  </si>
  <si>
    <t>Collaborative Regional Workplan Certification</t>
  </si>
  <si>
    <t>Print Name:</t>
  </si>
  <si>
    <t>Signature: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</si>
  <si>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</si>
  <si>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</si>
  <si>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</si>
  <si>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</si>
  <si>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</si>
  <si>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</si>
  <si>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</si>
  <si>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</si>
  <si>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</si>
  <si>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</si>
  <si>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</si>
  <si>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</si>
  <si>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</si>
  <si>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</si>
  <si>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</si>
  <si>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</si>
  <si>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</si>
  <si>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</si>
  <si>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</si>
  <si>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</si>
  <si>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</si>
  <si>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</si>
  <si>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</si>
  <si>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</si>
  <si>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</si>
  <si>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</si>
  <si>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</si>
  <si>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</si>
  <si>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</si>
  <si>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</si>
  <si>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</si>
  <si>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</si>
  <si>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</si>
  <si>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</si>
  <si>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</si>
  <si>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</si>
  <si>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</si>
  <si>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</si>
  <si>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</si>
  <si>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</si>
  <si>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</si>
  <si>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</si>
  <si>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</si>
  <si>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</si>
  <si>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</si>
  <si>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</si>
  <si>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</si>
  <si>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</si>
  <si>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</si>
  <si>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</si>
  <si>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</si>
  <si>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</si>
  <si>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</si>
  <si>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</si>
  <si>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</si>
  <si>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</si>
  <si>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</si>
  <si>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</si>
  <si>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</si>
  <si>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</si>
  <si>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</si>
  <si>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</si>
  <si>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</si>
  <si>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</si>
  <si>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</si>
  <si>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</si>
  <si>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</si>
  <si>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</si>
  <si>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</si>
  <si>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</si>
  <si>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</si>
  <si>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</si>
  <si>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</si>
  <si>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</si>
  <si>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</si>
  <si>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10.8</t>
  </si>
  <si>
    <r>
      <t xml:space="preserve">District Chief Business Officer </t>
    </r>
    <r>
      <rPr>
        <i/>
        <u/>
        <sz val="12"/>
        <rFont val="Arial"/>
        <family val="2"/>
      </rPr>
      <t>(or authorized designee)</t>
    </r>
    <r>
      <rPr>
        <b/>
        <i/>
        <u/>
        <sz val="12"/>
        <rFont val="Arial"/>
        <family val="2"/>
      </rPr>
      <t>:</t>
    </r>
  </si>
  <si>
    <t>I authorize this cost proposal as the maximum amount to be claimed for this project and assure that funds shall be spent in compliance with State and Federal Regulations.  I also certify the match (if required) listed above are valid match funding that is not being used as a match for another program requiring match funding and in total are equal, or greater than, the funds requested from CCCCO.</t>
  </si>
  <si>
    <t>1.9</t>
  </si>
  <si>
    <t>2.9</t>
  </si>
  <si>
    <t>3.9</t>
  </si>
  <si>
    <t>5.9</t>
  </si>
  <si>
    <t>6.9</t>
  </si>
  <si>
    <t>7.9</t>
  </si>
  <si>
    <t>8.9</t>
  </si>
  <si>
    <t>9.9</t>
  </si>
  <si>
    <t>10.9</t>
  </si>
  <si>
    <t>4.9</t>
  </si>
  <si>
    <r>
      <t>SECTOR</t>
    </r>
    <r>
      <rPr>
        <b/>
        <sz val="9"/>
        <color theme="1"/>
        <rFont val="Arial"/>
        <family val="2"/>
      </rPr>
      <t xml:space="preserve"> (If applicable)</t>
    </r>
    <r>
      <rPr>
        <b/>
        <sz val="11"/>
        <color theme="1"/>
        <rFont val="Arial"/>
        <family val="2"/>
      </rPr>
      <t xml:space="preserve">:  </t>
    </r>
  </si>
  <si>
    <t>THIS FORM MAY NOT BE REPLICATED</t>
  </si>
  <si>
    <t>Select:</t>
  </si>
  <si>
    <t>Objectives/Common Metrics</t>
  </si>
  <si>
    <t>Clovis College</t>
  </si>
  <si>
    <t xml:space="preserve">SECTOR (If applicable):    </t>
  </si>
  <si>
    <t xml:space="preserve">SECTOR (If applicable): </t>
  </si>
  <si>
    <t xml:space="preserve">DISTRICT: </t>
  </si>
  <si>
    <t xml:space="preserve">RFA NUMBER: </t>
  </si>
  <si>
    <r>
      <t>SECTOR</t>
    </r>
    <r>
      <rPr>
        <b/>
        <sz val="9"/>
        <color theme="1"/>
        <rFont val="Arial"/>
        <family val="2"/>
      </rPr>
      <t xml:space="preserve"> (If applicable)</t>
    </r>
    <r>
      <rPr>
        <b/>
        <sz val="11"/>
        <color theme="1"/>
        <rFont val="Arial"/>
        <family val="2"/>
      </rPr>
      <t xml:space="preserve">:      </t>
    </r>
  </si>
  <si>
    <r>
      <t xml:space="preserve">APPLICATION BUDGET DETAIL SHEET </t>
    </r>
    <r>
      <rPr>
        <b/>
        <sz val="16"/>
        <color rgb="FFFF0000"/>
        <rFont val="Arial"/>
        <family val="2"/>
      </rPr>
      <t>(SAMPLE)</t>
    </r>
  </si>
  <si>
    <t>Funding Requires Dollar-for-Dollar Match</t>
  </si>
  <si>
    <t>Does Not Require a Match</t>
  </si>
  <si>
    <t>Funding Requires a 50% Match</t>
  </si>
  <si>
    <t>Match Required</t>
  </si>
  <si>
    <t>Match Not Required</t>
  </si>
  <si>
    <t>FISCAL YEAR:</t>
  </si>
  <si>
    <t>(e.g. 2014/15)</t>
  </si>
  <si>
    <t>RFA NUMBER:</t>
  </si>
  <si>
    <t>PROJECT:</t>
  </si>
  <si>
    <t>FUNDING SOURCE:</t>
  </si>
  <si>
    <t>MATCH % REQUIRED:</t>
  </si>
  <si>
    <t>13-157</t>
  </si>
  <si>
    <t>13-156</t>
  </si>
  <si>
    <t>Economic Development</t>
  </si>
  <si>
    <t>LOOK UP INFORMATION</t>
  </si>
  <si>
    <t>DO FIRST' SELECTION</t>
  </si>
  <si>
    <t>RFA LOOKUP</t>
  </si>
  <si>
    <t>MATCH % LOOKUP</t>
  </si>
  <si>
    <t>MATCH STATEMENT - 1</t>
  </si>
  <si>
    <t>FUNDING LOOKUP</t>
  </si>
  <si>
    <t>MATCH STATEMENT - 2</t>
  </si>
  <si>
    <t>Match Statement-2</t>
  </si>
  <si>
    <t>Match Statement-1</t>
  </si>
  <si>
    <t>Indirect Cost % Allowed</t>
  </si>
  <si>
    <t>INDIRECT COST % ALLOWED</t>
  </si>
  <si>
    <t>TOTAL INDIRECT COSTS (Not to Exceed % of Direct Cost):</t>
  </si>
  <si>
    <r>
      <t xml:space="preserve">TOTAL INDIRECT COSTS </t>
    </r>
    <r>
      <rPr>
        <sz val="11"/>
        <rFont val="Arial"/>
        <family val="2"/>
      </rPr>
      <t>(Not to exceed % of Direct Costs)</t>
    </r>
    <r>
      <rPr>
        <b/>
        <sz val="11"/>
        <rFont val="Arial"/>
        <family val="2"/>
      </rPr>
      <t xml:space="preserve">:           </t>
    </r>
  </si>
  <si>
    <r>
      <t xml:space="preserve">TOTAL INDIRECT COSTS </t>
    </r>
    <r>
      <rPr>
        <sz val="9"/>
        <rFont val="Arial"/>
        <family val="2"/>
      </rPr>
      <t>(Not to exceed % of Direct Costs)</t>
    </r>
    <r>
      <rPr>
        <b/>
        <sz val="9"/>
        <rFont val="Arial"/>
        <family val="2"/>
      </rPr>
      <t xml:space="preserve">:           </t>
    </r>
  </si>
  <si>
    <r>
      <t xml:space="preserve">TOTAL INDIRECT COSTS </t>
    </r>
    <r>
      <rPr>
        <i/>
        <sz val="11"/>
        <rFont val="Arial"/>
        <family val="2"/>
      </rPr>
      <t>(Not to Exceed % of Direct Costs):</t>
    </r>
  </si>
  <si>
    <t>In accordance with the required grant renewal process, I certify that I have conducted collaborative regional planning with other regional key talent to develop common workplan objectives (where possible), associated with the required common metrics.</t>
  </si>
  <si>
    <t>Perkins IB-State Leadership</t>
  </si>
  <si>
    <t>APPENDIX B</t>
  </si>
  <si>
    <t>GRANT TYPE:</t>
  </si>
  <si>
    <t>GRANT RENEWAL</t>
  </si>
  <si>
    <r>
      <rPr>
        <b/>
        <sz val="11"/>
        <rFont val="Arial"/>
        <family val="2"/>
      </rPr>
      <t>Number of students who got a degree or certificate:</t>
    </r>
    <r>
      <rPr>
        <sz val="11"/>
        <rFont val="Arial"/>
        <family val="2"/>
      </rPr>
      <t xml:space="preserve"> Unique individuals who completed a credit or noncredit local certificate, credit or noncredit Chancellor’s Office approved certificate, associate degree, or applied bachelor’s degree *</t>
    </r>
  </si>
  <si>
    <r>
      <t xml:space="preserve">Number of course enrollments: </t>
    </r>
    <r>
      <rPr>
        <sz val="11"/>
        <rFont val="Arial"/>
        <family val="2"/>
      </rPr>
      <t xml:space="preserve">The number of registrations in courses (may include duplicated students)** </t>
    </r>
  </si>
  <si>
    <r>
      <rPr>
        <b/>
        <sz val="11"/>
        <rFont val="Arial"/>
        <family val="2"/>
      </rPr>
      <t>Number of students who transferred:</t>
    </r>
    <r>
      <rPr>
        <sz val="11"/>
        <rFont val="Arial"/>
        <family val="2"/>
      </rPr>
      <t xml:space="preserve"> Unique individuals who transferred to a four-year institution </t>
    </r>
  </si>
  <si>
    <r>
      <rPr>
        <b/>
        <sz val="11"/>
        <rFont val="Arial"/>
        <family val="2"/>
      </rPr>
      <t>Employed in the second fiscal quarter after exit:</t>
    </r>
    <r>
      <rPr>
        <sz val="11"/>
        <rFont val="Arial"/>
        <family val="2"/>
      </rPr>
      <t xml:space="preserve"> Employment rate for exiting students in the second fiscal quarter after leaving the community college system (based on a match to the state unemployment insurance wage file)*</t>
    </r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</si>
  <si>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</si>
  <si>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</si>
  <si>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</si>
  <si>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</si>
  <si>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</si>
  <si>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</si>
  <si>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</si>
  <si>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</si>
  <si>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</si>
  <si>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r>
      <rPr>
        <b/>
        <sz val="11"/>
        <rFont val="Arial"/>
        <family val="2"/>
      </rPr>
      <t>Employed in the fourth fiscal quarter after exit:</t>
    </r>
    <r>
      <rPr>
        <sz val="11"/>
        <rFont val="Arial"/>
        <family val="2"/>
      </rPr>
      <t xml:space="preserve"> Employment rate for exiting students in the fourth fiscal quarter after leaving the community college system (based on a match to the state unemployment insurance wage file)* APPENDIX D December 5, 2016</t>
    </r>
  </si>
  <si>
    <r>
      <rPr>
        <b/>
        <sz val="11"/>
        <rFont val="Arial"/>
        <family val="2"/>
      </rPr>
      <t>Job closely related to field of study:</t>
    </r>
    <r>
      <rPr>
        <sz val="11"/>
        <rFont val="Arial"/>
        <family val="2"/>
      </rPr>
      <t xml:space="preserve"> The proportion of students who reported that their current job is close or very close to their field of study (based on responses in the CTE Outcomes Survey)</t>
    </r>
  </si>
  <si>
    <r>
      <rPr>
        <b/>
        <sz val="11"/>
        <rFont val="Arial"/>
        <family val="2"/>
      </rPr>
      <t>Median earnings in the second fiscal quarter after exit:</t>
    </r>
    <r>
      <rPr>
        <sz val="11"/>
        <rFont val="Arial"/>
        <family val="2"/>
      </rPr>
      <t xml:space="preserve"> Earnings for exiting students in the second fiscal quarters after leaving the community college system (based on a match to the state unemployment insurance wage file)*</t>
    </r>
  </si>
  <si>
    <r>
      <rPr>
        <b/>
        <sz val="11"/>
        <rFont val="Arial"/>
        <family val="2"/>
      </rPr>
      <t>Median change in earnings:</t>
    </r>
    <r>
      <rPr>
        <sz val="11"/>
        <rFont val="Arial"/>
        <family val="2"/>
      </rPr>
      <t xml:space="preserve"> Percentage change in earnings for exiting students, one year before and one year after exiting the California community college system (based on a match to the state unemployment insurance wage file)** </t>
    </r>
  </si>
  <si>
    <r>
      <rPr>
        <b/>
        <sz val="11"/>
        <rFont val="Arial"/>
        <family val="2"/>
      </rPr>
      <t>Attained a living wage:</t>
    </r>
    <r>
      <rPr>
        <sz val="11"/>
        <rFont val="Arial"/>
        <family val="2"/>
      </rPr>
      <t xml:space="preserve"> Proportion of exiting completing and skills-builder students who attained the living wage for a single individual in the college’s Doing What Matters region (based on a match to the state unemployment insurance wage file and Insight Center for Community Economic Development data)</t>
    </r>
  </si>
  <si>
    <t>Strong Workforce Metrics:</t>
  </si>
  <si>
    <t>2017/18</t>
  </si>
  <si>
    <t>Career Technical Education Pathways</t>
  </si>
  <si>
    <t>13-164</t>
  </si>
  <si>
    <t>Perkins IB Grants</t>
  </si>
  <si>
    <t>Statewide Collaborative for Special Populations</t>
  </si>
  <si>
    <t>State Advisory Committee for Public Safety Education</t>
  </si>
  <si>
    <t>Statewide Project for Non-Traditional Career Training</t>
  </si>
  <si>
    <t>Early Childhood Education Faculty Institutes</t>
  </si>
  <si>
    <t>Technical Assistance Provider for Curriculum</t>
  </si>
  <si>
    <t>12-345</t>
  </si>
  <si>
    <t>13-165</t>
  </si>
  <si>
    <t>13-166</t>
  </si>
  <si>
    <t>13-171</t>
  </si>
  <si>
    <t>13-174</t>
  </si>
  <si>
    <t>13-183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</si>
</sst>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0\-000\-000"/>
    <numFmt numFmtId="166" formatCode="_(&quot;$&quot;* #,##0_);_(&quot;$&quot;* \(#,##0\);_(&quot;$&quot;* &quot;0&quot;_);_(@_)"/>
    <numFmt numFmtId="167" formatCode="[&lt;=9999999]###\-####;\(###\)\ ###\-####"/>
    <numFmt numFmtId="168" formatCode="00\-000"/>
    <numFmt numFmtId="169" formatCode="_(* #,##0_);_(* \(#,##0\);_(* &quot;-&quot;??_);_(@_)"/>
    <numFmt numFmtId="170" formatCode="_(&quot;$&quot;* #,##0_);_(&quot;$&quot;* \(#,##0\);_(&quot;$&quot;* &quot;-&quot;??_);_(@_)"/>
    <numFmt numFmtId="171" formatCode="0_)"/>
    <numFmt numFmtId="172" formatCode="00000"/>
    <numFmt numFmtId="173" formatCode="_(* #,##0_);_(* \(#,##0\);_(* &quot;0&quot;_);_(@_)"/>
  </numFmts>
  <fonts count="48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u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4" tint="-0.499984740745262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b/>
      <i/>
      <u/>
      <sz val="12"/>
      <name val="Arial"/>
      <family val="2"/>
    </font>
    <font>
      <i/>
      <u/>
      <sz val="12"/>
      <name val="Arial"/>
      <family val="2"/>
    </font>
    <font>
      <i/>
      <sz val="11"/>
      <name val="Arial"/>
      <family val="2"/>
    </font>
    <font>
      <sz val="8"/>
      <color rgb="FFCC00FF"/>
      <name val="Arial"/>
      <family val="2"/>
    </font>
    <font>
      <b/>
      <sz val="12"/>
      <color rgb="FF0066FF"/>
      <name val="Arial"/>
      <family val="2"/>
    </font>
    <font>
      <b/>
      <sz val="12"/>
      <color rgb="FF7030A0"/>
      <name val="Arial"/>
      <family val="2"/>
    </font>
    <font>
      <b/>
      <sz val="12"/>
      <color rgb="FFC00000"/>
      <name val="Arial"/>
      <family val="2"/>
    </font>
    <font>
      <b/>
      <u/>
      <sz val="12"/>
      <name val="Arial"/>
      <family val="2"/>
    </font>
    <font>
      <b/>
      <sz val="16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7030A0"/>
      <name val="Arial"/>
      <family val="2"/>
    </font>
    <font>
      <b/>
      <u/>
      <sz val="18"/>
      <name val="Arial"/>
      <family val="2"/>
    </font>
    <font>
      <b/>
      <u/>
      <sz val="14"/>
      <name val="Arial"/>
      <family val="2"/>
    </font>
    <font>
      <b/>
      <sz val="18"/>
      <color theme="1"/>
      <name val="Arial"/>
      <family val="2"/>
    </font>
    <font>
      <b/>
      <u/>
      <sz val="18"/>
      <color rgb="FF0066FF"/>
      <name val="Arial"/>
      <family val="2"/>
    </font>
    <font>
      <b/>
      <u/>
      <sz val="16"/>
      <name val="Arial"/>
      <family val="2"/>
    </font>
    <font>
      <b/>
      <u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37">
    <xf numFmtId="164" fontId="0" fillId="0" borderId="0" xfId="0"/>
    <xf numFmtId="164" fontId="0" fillId="0" borderId="0" xfId="0" applyProtection="1"/>
    <xf numFmtId="164" fontId="9" fillId="0" borderId="0" xfId="0" applyFont="1" applyProtection="1"/>
    <xf numFmtId="164" fontId="0" fillId="0" borderId="0" xfId="0" applyFont="1" applyProtection="1"/>
    <xf numFmtId="164" fontId="9" fillId="0" borderId="0" xfId="0" applyFont="1"/>
    <xf numFmtId="164" fontId="9" fillId="0" borderId="0" xfId="0" applyFont="1" applyAlignment="1">
      <alignment horizontal="center"/>
    </xf>
    <xf numFmtId="164" fontId="0" fillId="0" borderId="0" xfId="0" applyFont="1"/>
    <xf numFmtId="15" fontId="20" fillId="0" borderId="0" xfId="3" applyNumberFormat="1" applyFont="1"/>
    <xf numFmtId="0" fontId="19" fillId="0" borderId="0" xfId="3"/>
    <xf numFmtId="0" fontId="21" fillId="0" borderId="0" xfId="3" applyFont="1"/>
    <xf numFmtId="0" fontId="20" fillId="0" borderId="0" xfId="3" applyFont="1"/>
    <xf numFmtId="164" fontId="10" fillId="0" borderId="0" xfId="0" applyFont="1"/>
    <xf numFmtId="15" fontId="20" fillId="0" borderId="0" xfId="3" applyNumberFormat="1" applyFont="1" applyFill="1"/>
    <xf numFmtId="164" fontId="10" fillId="0" borderId="0" xfId="0" applyFont="1" applyAlignment="1">
      <alignment horizontal="center"/>
    </xf>
    <xf numFmtId="164" fontId="14" fillId="2" borderId="1" xfId="0" applyFont="1" applyFill="1" applyBorder="1" applyAlignment="1">
      <alignment horizontal="center"/>
    </xf>
    <xf numFmtId="164" fontId="22" fillId="2" borderId="1" xfId="0" applyFont="1" applyFill="1" applyBorder="1" applyAlignment="1">
      <alignment horizontal="center"/>
    </xf>
    <xf numFmtId="164" fontId="10" fillId="0" borderId="0" xfId="0" applyFont="1" applyFill="1" applyAlignment="1">
      <alignment horizontal="center"/>
    </xf>
    <xf numFmtId="164" fontId="14" fillId="0" borderId="0" xfId="0" applyFont="1" applyAlignment="1" applyProtection="1">
      <alignment horizontal="left" vertical="center"/>
    </xf>
    <xf numFmtId="164" fontId="12" fillId="0" borderId="0" xfId="0" applyFont="1" applyAlignment="1" applyProtection="1">
      <alignment vertical="center" wrapText="1"/>
    </xf>
    <xf numFmtId="164" fontId="5" fillId="0" borderId="0" xfId="0" applyFont="1" applyAlignment="1" applyProtection="1">
      <alignment horizontal="right"/>
    </xf>
    <xf numFmtId="164" fontId="13" fillId="0" borderId="0" xfId="0" applyFont="1"/>
    <xf numFmtId="164" fontId="12" fillId="0" borderId="0" xfId="0" applyFont="1"/>
    <xf numFmtId="164" fontId="12" fillId="0" borderId="10" xfId="0" applyFont="1" applyBorder="1"/>
    <xf numFmtId="164" fontId="12" fillId="0" borderId="11" xfId="0" applyFont="1" applyBorder="1"/>
    <xf numFmtId="164" fontId="12" fillId="0" borderId="2" xfId="0" applyFont="1" applyBorder="1"/>
    <xf numFmtId="164" fontId="12" fillId="0" borderId="12" xfId="0" applyFont="1" applyBorder="1"/>
    <xf numFmtId="164" fontId="12" fillId="0" borderId="0" xfId="0" applyFont="1" applyBorder="1"/>
    <xf numFmtId="164" fontId="12" fillId="0" borderId="13" xfId="0" applyFont="1" applyBorder="1"/>
    <xf numFmtId="164" fontId="9" fillId="0" borderId="0" xfId="0" applyFont="1" applyAlignment="1">
      <alignment horizontal="center" vertical="center"/>
    </xf>
    <xf numFmtId="164" fontId="8" fillId="0" borderId="0" xfId="0" applyFont="1" applyAlignment="1" applyProtection="1">
      <alignment horizontal="left" wrapText="1"/>
    </xf>
    <xf numFmtId="15" fontId="20" fillId="2" borderId="0" xfId="3" applyNumberFormat="1" applyFont="1" applyFill="1"/>
    <xf numFmtId="0" fontId="19" fillId="0" borderId="0" xfId="3" applyAlignment="1">
      <alignment horizontal="left"/>
    </xf>
    <xf numFmtId="164" fontId="0" fillId="0" borderId="0" xfId="0" applyAlignment="1" applyProtection="1"/>
    <xf numFmtId="169" fontId="0" fillId="0" borderId="0" xfId="1" applyNumberFormat="1" applyFont="1"/>
    <xf numFmtId="0" fontId="19" fillId="2" borderId="0" xfId="3" applyFill="1"/>
    <xf numFmtId="0" fontId="23" fillId="2" borderId="0" xfId="3" applyFont="1" applyFill="1" applyProtection="1"/>
    <xf numFmtId="49" fontId="21" fillId="2" borderId="0" xfId="3" applyNumberFormat="1" applyFont="1" applyFill="1"/>
    <xf numFmtId="164" fontId="8" fillId="0" borderId="0" xfId="0" applyFont="1" applyAlignment="1" applyProtection="1">
      <alignment wrapText="1"/>
    </xf>
    <xf numFmtId="164" fontId="7" fillId="0" borderId="0" xfId="0" applyFont="1" applyAlignment="1" applyProtection="1">
      <alignment wrapText="1"/>
    </xf>
    <xf numFmtId="164" fontId="5" fillId="0" borderId="0" xfId="0" applyFont="1" applyProtection="1"/>
    <xf numFmtId="164" fontId="7" fillId="0" borderId="0" xfId="0" applyFont="1" applyProtection="1"/>
    <xf numFmtId="165" fontId="14" fillId="0" borderId="0" xfId="0" applyNumberFormat="1" applyFont="1" applyBorder="1" applyAlignment="1" applyProtection="1"/>
    <xf numFmtId="43" fontId="24" fillId="0" borderId="0" xfId="1" applyFont="1" applyAlignment="1" applyProtection="1">
      <alignment horizontal="center" vertical="center" wrapText="1"/>
    </xf>
    <xf numFmtId="164" fontId="13" fillId="0" borderId="0" xfId="0" applyFont="1" applyProtection="1"/>
    <xf numFmtId="164" fontId="13" fillId="0" borderId="10" xfId="0" applyFont="1" applyBorder="1" applyProtection="1"/>
    <xf numFmtId="164" fontId="13" fillId="0" borderId="0" xfId="0" applyFont="1" applyBorder="1" applyAlignment="1" applyProtection="1">
      <alignment horizontal="right"/>
    </xf>
    <xf numFmtId="164" fontId="13" fillId="0" borderId="10" xfId="0" applyFont="1" applyBorder="1" applyAlignment="1" applyProtection="1">
      <alignment horizontal="left"/>
    </xf>
    <xf numFmtId="164" fontId="14" fillId="0" borderId="0" xfId="0" applyFont="1"/>
    <xf numFmtId="164" fontId="9" fillId="0" borderId="0" xfId="0" applyFont="1" applyAlignment="1" applyProtection="1">
      <alignment horizontal="center"/>
    </xf>
    <xf numFmtId="164" fontId="9" fillId="0" borderId="29" xfId="0" applyFont="1" applyFill="1" applyBorder="1" applyAlignment="1" applyProtection="1">
      <alignment horizontal="left" vertical="center"/>
    </xf>
    <xf numFmtId="164" fontId="0" fillId="0" borderId="13" xfId="0" applyFont="1" applyFill="1" applyBorder="1" applyAlignment="1" applyProtection="1">
      <alignment horizontal="left" vertical="center"/>
    </xf>
    <xf numFmtId="164" fontId="0" fillId="0" borderId="0" xfId="0" applyFont="1" applyFill="1" applyBorder="1" applyAlignment="1" applyProtection="1">
      <alignment horizontal="left" vertical="center"/>
    </xf>
    <xf numFmtId="164" fontId="9" fillId="0" borderId="0" xfId="0" applyFont="1" applyFill="1" applyBorder="1" applyAlignment="1" applyProtection="1">
      <alignment horizontal="left" vertical="center"/>
    </xf>
    <xf numFmtId="166" fontId="14" fillId="0" borderId="1" xfId="2" applyNumberFormat="1" applyFont="1" applyBorder="1" applyAlignment="1" applyProtection="1"/>
    <xf numFmtId="164" fontId="0" fillId="0" borderId="16" xfId="0" applyFont="1" applyBorder="1" applyAlignment="1" applyProtection="1">
      <alignment horizontal="left" vertical="center" wrapText="1"/>
    </xf>
    <xf numFmtId="164" fontId="0" fillId="0" borderId="16" xfId="0" applyFont="1" applyFill="1" applyBorder="1" applyAlignment="1" applyProtection="1">
      <alignment horizontal="left" vertical="center" wrapText="1"/>
    </xf>
    <xf numFmtId="164" fontId="0" fillId="0" borderId="2" xfId="0" applyFont="1" applyFill="1" applyBorder="1" applyAlignment="1" applyProtection="1">
      <alignment horizontal="left" vertical="center"/>
    </xf>
    <xf numFmtId="164" fontId="24" fillId="0" borderId="0" xfId="0" applyFont="1"/>
    <xf numFmtId="164" fontId="0" fillId="0" borderId="2" xfId="0" applyFont="1" applyBorder="1" applyAlignment="1" applyProtection="1">
      <alignment horizontal="left" vertical="center" wrapText="1"/>
    </xf>
    <xf numFmtId="164" fontId="9" fillId="0" borderId="17" xfId="0" applyFont="1" applyFill="1" applyBorder="1" applyAlignment="1" applyProtection="1">
      <alignment horizontal="left" vertical="center"/>
    </xf>
    <xf numFmtId="164" fontId="7" fillId="0" borderId="0" xfId="0" applyFont="1" applyAlignment="1" applyProtection="1">
      <alignment horizontal="right" vertical="center"/>
    </xf>
    <xf numFmtId="49" fontId="12" fillId="0" borderId="0" xfId="0" applyNumberFormat="1" applyFont="1" applyAlignment="1" applyProtection="1">
      <alignment vertical="center" wrapText="1"/>
    </xf>
    <xf numFmtId="49" fontId="9" fillId="0" borderId="0" xfId="0" applyNumberFormat="1" applyFont="1" applyProtection="1"/>
    <xf numFmtId="49" fontId="9" fillId="0" borderId="0" xfId="0" applyNumberFormat="1" applyFont="1"/>
    <xf numFmtId="171" fontId="0" fillId="0" borderId="0" xfId="0" applyNumberFormat="1" applyFont="1"/>
    <xf numFmtId="170" fontId="14" fillId="4" borderId="32" xfId="2" applyNumberFormat="1" applyFont="1" applyFill="1" applyBorder="1" applyAlignment="1" applyProtection="1">
      <alignment wrapText="1"/>
    </xf>
    <xf numFmtId="164" fontId="14" fillId="4" borderId="1" xfId="0" applyFont="1" applyFill="1" applyBorder="1" applyAlignment="1" applyProtection="1">
      <alignment horizontal="center" vertical="center"/>
    </xf>
    <xf numFmtId="164" fontId="14" fillId="4" borderId="1" xfId="0" applyFont="1" applyFill="1" applyBorder="1" applyAlignment="1" applyProtection="1">
      <alignment horizontal="center" vertical="center" wrapText="1"/>
    </xf>
    <xf numFmtId="164" fontId="0" fillId="0" borderId="12" xfId="0" applyFont="1" applyFill="1" applyBorder="1" applyAlignment="1" applyProtection="1">
      <alignment horizontal="left" vertical="center"/>
    </xf>
    <xf numFmtId="164" fontId="18" fillId="0" borderId="0" xfId="0" applyFont="1" applyBorder="1" applyAlignment="1" applyProtection="1">
      <alignment vertical="center"/>
    </xf>
    <xf numFmtId="164" fontId="12" fillId="0" borderId="0" xfId="0" applyFont="1" applyBorder="1" applyAlignment="1" applyProtection="1">
      <alignment vertical="center"/>
    </xf>
    <xf numFmtId="164" fontId="0" fillId="0" borderId="41" xfId="0" applyFont="1" applyBorder="1" applyAlignment="1" applyProtection="1">
      <alignment horizontal="left" vertical="center" wrapText="1"/>
    </xf>
    <xf numFmtId="164" fontId="9" fillId="0" borderId="40" xfId="0" applyFont="1" applyFill="1" applyBorder="1" applyAlignment="1" applyProtection="1">
      <alignment vertical="center"/>
      <protection locked="0"/>
    </xf>
    <xf numFmtId="164" fontId="9" fillId="0" borderId="40" xfId="0" applyFont="1" applyBorder="1" applyAlignment="1" applyProtection="1">
      <alignment vertical="center"/>
      <protection locked="0"/>
    </xf>
    <xf numFmtId="49" fontId="9" fillId="0" borderId="17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 wrapText="1"/>
    </xf>
    <xf numFmtId="49" fontId="9" fillId="0" borderId="29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49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50" xfId="0" applyNumberFormat="1" applyFont="1" applyBorder="1" applyAlignment="1" applyProtection="1">
      <alignment horizontal="left" vertical="center" wrapText="1"/>
    </xf>
    <xf numFmtId="49" fontId="9" fillId="0" borderId="17" xfId="0" applyNumberFormat="1" applyFont="1" applyBorder="1" applyAlignment="1" applyProtection="1">
      <alignment horizontal="left" vertical="center"/>
    </xf>
    <xf numFmtId="49" fontId="9" fillId="0" borderId="16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16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172" fontId="13" fillId="0" borderId="15" xfId="0" applyNumberFormat="1" applyFont="1" applyBorder="1" applyAlignment="1" applyProtection="1">
      <alignment horizontal="center"/>
      <protection locked="0"/>
    </xf>
    <xf numFmtId="164" fontId="13" fillId="0" borderId="0" xfId="0" applyFont="1" applyAlignment="1">
      <alignment vertical="center"/>
    </xf>
    <xf numFmtId="164" fontId="13" fillId="0" borderId="14" xfId="0" applyFont="1" applyBorder="1" applyAlignment="1" applyProtection="1">
      <alignment horizontal="center"/>
    </xf>
    <xf numFmtId="164" fontId="5" fillId="4" borderId="31" xfId="0" applyFont="1" applyFill="1" applyBorder="1" applyAlignment="1" applyProtection="1">
      <alignment horizontal="center" vertical="center" wrapText="1"/>
    </xf>
    <xf numFmtId="164" fontId="27" fillId="0" borderId="0" xfId="0" applyFont="1" applyAlignment="1" applyProtection="1"/>
    <xf numFmtId="164" fontId="12" fillId="2" borderId="1" xfId="0" applyFont="1" applyFill="1" applyBorder="1" applyAlignment="1">
      <alignment horizontal="center"/>
    </xf>
    <xf numFmtId="164" fontId="13" fillId="0" borderId="0" xfId="0" applyFont="1" applyBorder="1" applyAlignment="1" applyProtection="1">
      <alignment vertical="center"/>
    </xf>
    <xf numFmtId="164" fontId="22" fillId="0" borderId="0" xfId="0" applyFont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vertical="center"/>
    </xf>
    <xf numFmtId="49" fontId="13" fillId="0" borderId="17" xfId="0" applyNumberFormat="1" applyFont="1" applyBorder="1" applyAlignment="1" applyProtection="1">
      <alignment horizontal="center" vertical="center"/>
    </xf>
    <xf numFmtId="164" fontId="13" fillId="0" borderId="17" xfId="0" applyFont="1" applyBorder="1" applyAlignment="1" applyProtection="1">
      <alignment vertical="center"/>
    </xf>
    <xf numFmtId="49" fontId="8" fillId="0" borderId="17" xfId="0" applyNumberFormat="1" applyFont="1" applyBorder="1" applyAlignment="1" applyProtection="1">
      <alignment horizontal="center" vertical="center"/>
    </xf>
    <xf numFmtId="164" fontId="13" fillId="0" borderId="0" xfId="0" applyFont="1" applyAlignment="1">
      <alignment horizontal="left"/>
    </xf>
    <xf numFmtId="49" fontId="13" fillId="0" borderId="39" xfId="0" applyNumberFormat="1" applyFont="1" applyBorder="1" applyAlignment="1" applyProtection="1">
      <alignment horizontal="center" vertical="center"/>
    </xf>
    <xf numFmtId="164" fontId="14" fillId="0" borderId="0" xfId="0" applyFont="1" applyBorder="1" applyAlignment="1" applyProtection="1">
      <alignment horizontal="left" vertical="center" wrapText="1"/>
    </xf>
    <xf numFmtId="164" fontId="14" fillId="0" borderId="0" xfId="0" applyFont="1" applyAlignment="1" applyProtection="1">
      <alignment horizontal="left" vertical="center" wrapText="1"/>
    </xf>
    <xf numFmtId="168" fontId="14" fillId="0" borderId="0" xfId="0" applyNumberFormat="1" applyFont="1" applyBorder="1" applyAlignment="1" applyProtection="1">
      <alignment vertical="center"/>
    </xf>
    <xf numFmtId="164" fontId="14" fillId="0" borderId="0" xfId="0" applyFont="1" applyAlignment="1" applyProtection="1">
      <alignment horizontal="right"/>
    </xf>
    <xf numFmtId="168" fontId="14" fillId="0" borderId="0" xfId="0" applyNumberFormat="1" applyFont="1" applyBorder="1" applyAlignment="1" applyProtection="1"/>
    <xf numFmtId="165" fontId="14" fillId="0" borderId="0" xfId="0" applyNumberFormat="1" applyFont="1" applyBorder="1" applyAlignment="1" applyProtection="1">
      <alignment horizontal="left" vertical="center"/>
    </xf>
    <xf numFmtId="164" fontId="13" fillId="2" borderId="1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0" fontId="13" fillId="0" borderId="0" xfId="0" applyNumberFormat="1" applyFont="1"/>
    <xf numFmtId="49" fontId="13" fillId="2" borderId="1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168" fontId="28" fillId="0" borderId="0" xfId="0" applyNumberFormat="1" applyFont="1" applyFill="1" applyBorder="1" applyAlignment="1" applyProtection="1">
      <alignment vertical="center"/>
    </xf>
    <xf numFmtId="164" fontId="14" fillId="0" borderId="0" xfId="0" applyFont="1" applyAlignment="1" applyProtection="1">
      <alignment horizontal="right" vertical="center"/>
    </xf>
    <xf numFmtId="164" fontId="12" fillId="0" borderId="25" xfId="0" applyFont="1" applyBorder="1" applyAlignment="1" applyProtection="1">
      <alignment horizontal="left" vertical="center"/>
    </xf>
    <xf numFmtId="164" fontId="14" fillId="4" borderId="34" xfId="0" applyFont="1" applyFill="1" applyBorder="1" applyAlignment="1" applyProtection="1">
      <alignment horizontal="center" vertical="center"/>
    </xf>
    <xf numFmtId="164" fontId="14" fillId="0" borderId="0" xfId="0" applyFont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left" vertical="center"/>
    </xf>
    <xf numFmtId="164" fontId="12" fillId="0" borderId="25" xfId="0" applyFont="1" applyBorder="1" applyProtection="1"/>
    <xf numFmtId="164" fontId="0" fillId="0" borderId="17" xfId="0" applyFont="1" applyBorder="1" applyProtection="1"/>
    <xf numFmtId="164" fontId="0" fillId="0" borderId="39" xfId="0" applyFont="1" applyBorder="1" applyProtection="1"/>
    <xf numFmtId="164" fontId="12" fillId="0" borderId="17" xfId="0" applyFont="1" applyBorder="1" applyAlignment="1" applyProtection="1">
      <alignment horizontal="center" vertical="center"/>
    </xf>
    <xf numFmtId="164" fontId="10" fillId="0" borderId="0" xfId="0" applyFont="1" applyBorder="1" applyAlignment="1" applyProtection="1">
      <alignment horizontal="right" vertical="center"/>
    </xf>
    <xf numFmtId="164" fontId="14" fillId="0" borderId="0" xfId="0" applyFont="1" applyBorder="1" applyAlignment="1" applyProtection="1">
      <alignment horizontal="center" vertical="center"/>
    </xf>
    <xf numFmtId="164" fontId="14" fillId="0" borderId="10" xfId="0" applyFont="1" applyBorder="1" applyAlignment="1" applyProtection="1">
      <alignment horizontal="left" vertical="center"/>
    </xf>
    <xf numFmtId="164" fontId="14" fillId="0" borderId="10" xfId="0" applyFont="1" applyFill="1" applyBorder="1" applyAlignment="1" applyProtection="1">
      <alignment horizontal="left" vertical="center"/>
    </xf>
    <xf numFmtId="164" fontId="10" fillId="0" borderId="0" xfId="0" applyFont="1" applyFill="1" applyBorder="1" applyAlignment="1" applyProtection="1">
      <alignment horizontal="right" vertical="center"/>
    </xf>
    <xf numFmtId="164" fontId="14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13" xfId="0" applyNumberFormat="1" applyFont="1" applyFill="1" applyBorder="1" applyAlignment="1" applyProtection="1">
      <alignment horizontal="left" vertical="center" wrapText="1"/>
    </xf>
    <xf numFmtId="164" fontId="13" fillId="0" borderId="0" xfId="0" applyFont="1" applyFill="1" applyAlignment="1">
      <alignment vertical="center"/>
    </xf>
    <xf numFmtId="164" fontId="13" fillId="0" borderId="17" xfId="0" applyFont="1" applyBorder="1" applyProtection="1"/>
    <xf numFmtId="164" fontId="14" fillId="0" borderId="11" xfId="0" applyFont="1" applyFill="1" applyBorder="1" applyAlignment="1" applyProtection="1">
      <alignment horizontal="left" vertical="center"/>
    </xf>
    <xf numFmtId="164" fontId="10" fillId="0" borderId="2" xfId="0" applyFont="1" applyFill="1" applyBorder="1" applyAlignment="1" applyProtection="1">
      <alignment horizontal="right" vertical="center"/>
    </xf>
    <xf numFmtId="164" fontId="14" fillId="0" borderId="2" xfId="0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164" fontId="14" fillId="6" borderId="16" xfId="0" applyFont="1" applyFill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 vertical="center"/>
    </xf>
    <xf numFmtId="171" fontId="12" fillId="0" borderId="0" xfId="0" applyNumberFormat="1" applyFont="1" applyAlignment="1" applyProtection="1">
      <alignment vertical="center"/>
    </xf>
    <xf numFmtId="164" fontId="9" fillId="0" borderId="0" xfId="0" applyFont="1" applyBorder="1" applyAlignment="1" applyProtection="1">
      <alignment horizontal="left" vertical="center" wrapText="1"/>
    </xf>
    <xf numFmtId="171" fontId="14" fillId="0" borderId="24" xfId="0" applyNumberFormat="1" applyFont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13" fillId="0" borderId="17" xfId="0" applyNumberFormat="1" applyFont="1" applyBorder="1" applyProtection="1"/>
    <xf numFmtId="0" fontId="14" fillId="0" borderId="24" xfId="0" applyNumberFormat="1" applyFont="1" applyBorder="1" applyAlignment="1" applyProtection="1">
      <alignment horizontal="center" vertical="center"/>
    </xf>
    <xf numFmtId="0" fontId="0" fillId="0" borderId="17" xfId="0" applyNumberFormat="1" applyFont="1" applyBorder="1" applyProtection="1"/>
    <xf numFmtId="0" fontId="0" fillId="0" borderId="39" xfId="0" applyNumberFormat="1" applyFont="1" applyBorder="1" applyProtection="1"/>
    <xf numFmtId="0" fontId="0" fillId="0" borderId="0" xfId="0" applyNumberFormat="1" applyFont="1"/>
    <xf numFmtId="164" fontId="30" fillId="0" borderId="0" xfId="0" applyFont="1" applyAlignment="1" applyProtection="1">
      <alignment vertical="center" wrapText="1"/>
    </xf>
    <xf numFmtId="0" fontId="13" fillId="0" borderId="25" xfId="0" applyNumberFormat="1" applyFont="1" applyBorder="1" applyProtection="1"/>
    <xf numFmtId="164" fontId="24" fillId="0" borderId="0" xfId="0" applyFont="1" applyAlignment="1">
      <alignment horizontal="center" vertical="center" wrapText="1"/>
    </xf>
    <xf numFmtId="164" fontId="25" fillId="0" borderId="0" xfId="0" applyFont="1" applyAlignment="1" applyProtection="1">
      <alignment vertical="center"/>
    </xf>
    <xf numFmtId="164" fontId="14" fillId="0" borderId="0" xfId="0" applyFont="1" applyAlignment="1" applyProtection="1">
      <alignment horizontal="right" vertical="center"/>
    </xf>
    <xf numFmtId="164" fontId="7" fillId="0" borderId="3" xfId="0" applyFont="1" applyBorder="1" applyProtection="1"/>
    <xf numFmtId="164" fontId="12" fillId="0" borderId="0" xfId="0" applyFont="1" applyProtection="1"/>
    <xf numFmtId="164" fontId="12" fillId="0" borderId="0" xfId="0" applyFont="1" applyAlignment="1" applyProtection="1">
      <alignment horizontal="left"/>
    </xf>
    <xf numFmtId="164" fontId="0" fillId="0" borderId="0" xfId="0" applyFont="1" applyBorder="1" applyAlignment="1" applyProtection="1">
      <alignment horizontal="left" vertical="center" wrapText="1"/>
    </xf>
    <xf numFmtId="164" fontId="14" fillId="0" borderId="0" xfId="0" applyFont="1" applyAlignment="1" applyProtection="1">
      <alignment horizontal="right" vertical="center"/>
    </xf>
    <xf numFmtId="164" fontId="22" fillId="0" borderId="0" xfId="0" applyFont="1" applyAlignment="1" applyProtection="1">
      <alignment horizontal="left" vertical="center" wrapText="1"/>
    </xf>
    <xf numFmtId="164" fontId="13" fillId="0" borderId="10" xfId="0" applyFont="1" applyBorder="1" applyAlignment="1" applyProtection="1">
      <alignment horizontal="left"/>
    </xf>
    <xf numFmtId="164" fontId="22" fillId="0" borderId="0" xfId="0" applyFont="1" applyBorder="1" applyAlignment="1" applyProtection="1">
      <alignment horizontal="left" vertical="center" wrapText="1"/>
    </xf>
    <xf numFmtId="170" fontId="10" fillId="0" borderId="37" xfId="2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>
      <alignment horizontal="right"/>
    </xf>
    <xf numFmtId="170" fontId="14" fillId="4" borderId="1" xfId="2" applyNumberFormat="1" applyFont="1" applyFill="1" applyBorder="1" applyAlignment="1" applyProtection="1">
      <alignment vertical="center" wrapText="1"/>
    </xf>
    <xf numFmtId="166" fontId="10" fillId="0" borderId="19" xfId="2" applyNumberFormat="1" applyFont="1" applyBorder="1" applyAlignment="1" applyProtection="1">
      <alignment vertical="center"/>
    </xf>
    <xf numFmtId="166" fontId="10" fillId="0" borderId="20" xfId="2" applyNumberFormat="1" applyFont="1" applyBorder="1" applyAlignment="1" applyProtection="1">
      <alignment vertical="center"/>
    </xf>
    <xf numFmtId="166" fontId="10" fillId="0" borderId="21" xfId="2" applyNumberFormat="1" applyFont="1" applyBorder="1" applyAlignment="1" applyProtection="1">
      <alignment vertical="center"/>
    </xf>
    <xf numFmtId="166" fontId="14" fillId="2" borderId="19" xfId="2" applyNumberFormat="1" applyFont="1" applyFill="1" applyBorder="1" applyAlignment="1" applyProtection="1">
      <alignment vertical="center"/>
    </xf>
    <xf numFmtId="166" fontId="10" fillId="3" borderId="1" xfId="2" applyNumberFormat="1" applyFont="1" applyFill="1" applyBorder="1" applyAlignment="1" applyProtection="1">
      <alignment horizontal="center"/>
    </xf>
    <xf numFmtId="166" fontId="14" fillId="2" borderId="30" xfId="2" applyNumberFormat="1" applyFont="1" applyFill="1" applyBorder="1" applyAlignment="1" applyProtection="1">
      <alignment vertical="center" wrapText="1"/>
    </xf>
    <xf numFmtId="170" fontId="14" fillId="4" borderId="11" xfId="2" applyNumberFormat="1" applyFont="1" applyFill="1" applyBorder="1" applyAlignment="1" applyProtection="1">
      <alignment vertical="center" wrapText="1"/>
    </xf>
    <xf numFmtId="164" fontId="31" fillId="0" borderId="0" xfId="0" applyFont="1" applyProtection="1"/>
    <xf numFmtId="164" fontId="14" fillId="0" borderId="0" xfId="0" applyFont="1" applyProtection="1"/>
    <xf numFmtId="49" fontId="10" fillId="0" borderId="4" xfId="0" applyNumberFormat="1" applyFont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49" fontId="10" fillId="0" borderId="7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/>
    </xf>
    <xf numFmtId="49" fontId="10" fillId="7" borderId="22" xfId="0" applyNumberFormat="1" applyFont="1" applyFill="1" applyBorder="1" applyAlignment="1" applyProtection="1">
      <alignment horizontal="center" vertical="center"/>
    </xf>
    <xf numFmtId="164" fontId="10" fillId="7" borderId="11" xfId="0" applyFont="1" applyFill="1" applyBorder="1" applyProtection="1"/>
    <xf numFmtId="49" fontId="10" fillId="7" borderId="23" xfId="0" applyNumberFormat="1" applyFont="1" applyFill="1" applyBorder="1" applyAlignment="1" applyProtection="1">
      <alignment horizontal="center" vertical="center"/>
    </xf>
    <xf numFmtId="164" fontId="14" fillId="4" borderId="31" xfId="0" applyFont="1" applyFill="1" applyBorder="1" applyAlignment="1" applyProtection="1">
      <alignment horizontal="center" vertical="center" wrapText="1"/>
    </xf>
    <xf numFmtId="171" fontId="14" fillId="0" borderId="0" xfId="0" applyNumberFormat="1" applyFont="1"/>
    <xf numFmtId="49" fontId="10" fillId="0" borderId="17" xfId="0" applyNumberFormat="1" applyFont="1" applyBorder="1" applyAlignment="1" applyProtection="1">
      <alignment horizontal="left" vertical="center"/>
      <protection locked="0"/>
    </xf>
    <xf numFmtId="173" fontId="14" fillId="0" borderId="0" xfId="1" applyNumberFormat="1" applyFont="1"/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29" xfId="0" applyNumberFormat="1" applyFont="1" applyFill="1" applyBorder="1" applyAlignment="1" applyProtection="1">
      <alignment horizontal="left" vertical="center"/>
      <protection locked="0"/>
    </xf>
    <xf numFmtId="49" fontId="10" fillId="0" borderId="5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170" fontId="14" fillId="0" borderId="31" xfId="2" applyNumberFormat="1" applyFont="1" applyBorder="1" applyAlignment="1" applyProtection="1"/>
    <xf numFmtId="49" fontId="10" fillId="0" borderId="2" xfId="0" applyNumberFormat="1" applyFont="1" applyFill="1" applyBorder="1" applyAlignment="1" applyProtection="1">
      <alignment horizontal="left" vertical="center"/>
    </xf>
    <xf numFmtId="170" fontId="14" fillId="0" borderId="38" xfId="2" applyNumberFormat="1" applyFont="1" applyBorder="1" applyAlignment="1" applyProtection="1"/>
    <xf numFmtId="169" fontId="24" fillId="0" borderId="0" xfId="1" applyNumberFormat="1" applyFont="1"/>
    <xf numFmtId="43" fontId="26" fillId="0" borderId="0" xfId="1" applyFont="1" applyAlignment="1" applyProtection="1">
      <alignment horizontal="center" vertical="center" wrapText="1"/>
    </xf>
    <xf numFmtId="171" fontId="14" fillId="0" borderId="0" xfId="0" applyNumberFormat="1" applyFont="1" applyAlignment="1">
      <alignment horizontal="center"/>
    </xf>
    <xf numFmtId="171" fontId="10" fillId="0" borderId="26" xfId="0" applyNumberFormat="1" applyFont="1" applyBorder="1" applyAlignment="1" applyProtection="1">
      <alignment horizontal="left" vertical="center"/>
      <protection locked="0"/>
    </xf>
    <xf numFmtId="170" fontId="10" fillId="0" borderId="31" xfId="2" applyNumberFormat="1" applyFont="1" applyBorder="1" applyAlignment="1" applyProtection="1">
      <protection locked="0"/>
    </xf>
    <xf numFmtId="171" fontId="10" fillId="0" borderId="18" xfId="0" applyNumberFormat="1" applyFont="1" applyBorder="1" applyAlignment="1" applyProtection="1">
      <alignment horizontal="left" vertical="center"/>
      <protection locked="0"/>
    </xf>
    <xf numFmtId="170" fontId="10" fillId="0" borderId="37" xfId="2" applyNumberFormat="1" applyFont="1" applyBorder="1" applyAlignment="1" applyProtection="1">
      <protection locked="0"/>
    </xf>
    <xf numFmtId="171" fontId="10" fillId="0" borderId="27" xfId="0" applyNumberFormat="1" applyFont="1" applyBorder="1" applyAlignment="1" applyProtection="1">
      <alignment horizontal="left" vertical="center"/>
      <protection locked="0"/>
    </xf>
    <xf numFmtId="170" fontId="10" fillId="0" borderId="38" xfId="2" applyNumberFormat="1" applyFont="1" applyBorder="1" applyAlignment="1" applyProtection="1">
      <protection locked="0"/>
    </xf>
    <xf numFmtId="171" fontId="10" fillId="0" borderId="54" xfId="0" applyNumberFormat="1" applyFont="1" applyBorder="1" applyAlignment="1" applyProtection="1">
      <alignment horizontal="left" vertical="center"/>
      <protection locked="0"/>
    </xf>
    <xf numFmtId="166" fontId="14" fillId="2" borderId="28" xfId="2" applyNumberFormat="1" applyFont="1" applyFill="1" applyBorder="1" applyAlignment="1" applyProtection="1">
      <alignment horizontal="center"/>
    </xf>
    <xf numFmtId="166" fontId="14" fillId="2" borderId="12" xfId="2" applyNumberFormat="1" applyFont="1" applyFill="1" applyBorder="1" applyAlignment="1" applyProtection="1">
      <alignment horizontal="center"/>
    </xf>
    <xf numFmtId="164" fontId="14" fillId="0" borderId="0" xfId="0" applyFont="1" applyAlignment="1" applyProtection="1">
      <alignment wrapText="1"/>
    </xf>
    <xf numFmtId="166" fontId="14" fillId="2" borderId="58" xfId="2" applyNumberFormat="1" applyFont="1" applyFill="1" applyBorder="1" applyAlignment="1" applyProtection="1">
      <alignment vertical="center"/>
    </xf>
    <xf numFmtId="166" fontId="26" fillId="2" borderId="55" xfId="2" applyNumberFormat="1" applyFont="1" applyFill="1" applyBorder="1" applyAlignment="1" applyProtection="1">
      <alignment horizontal="center" vertical="center" wrapText="1"/>
    </xf>
    <xf numFmtId="43" fontId="26" fillId="0" borderId="17" xfId="1" applyFont="1" applyBorder="1" applyAlignment="1" applyProtection="1">
      <alignment horizontal="center" vertical="center" wrapText="1"/>
    </xf>
    <xf numFmtId="170" fontId="14" fillId="0" borderId="37" xfId="2" applyNumberFormat="1" applyFont="1" applyBorder="1" applyAlignment="1" applyProtection="1">
      <alignment vertical="center"/>
      <protection locked="0"/>
    </xf>
    <xf numFmtId="170" fontId="14" fillId="0" borderId="38" xfId="2" applyNumberFormat="1" applyFont="1" applyBorder="1" applyAlignment="1" applyProtection="1">
      <alignment vertical="center"/>
      <protection locked="0"/>
    </xf>
    <xf numFmtId="164" fontId="34" fillId="0" borderId="0" xfId="0" applyFont="1" applyProtection="1"/>
    <xf numFmtId="164" fontId="22" fillId="0" borderId="0" xfId="0" applyFont="1" applyAlignment="1" applyProtection="1">
      <alignment vertical="center" wrapText="1"/>
    </xf>
    <xf numFmtId="164" fontId="14" fillId="0" borderId="0" xfId="0" applyFont="1" applyAlignment="1" applyProtection="1">
      <alignment horizontal="right" vertical="center"/>
    </xf>
    <xf numFmtId="164" fontId="12" fillId="0" borderId="25" xfId="0" applyFont="1" applyBorder="1" applyAlignment="1" applyProtection="1">
      <alignment horizontal="left" vertical="center"/>
    </xf>
    <xf numFmtId="49" fontId="10" fillId="0" borderId="31" xfId="0" applyNumberFormat="1" applyFont="1" applyBorder="1" applyAlignment="1" applyProtection="1">
      <alignment horizontal="left" vertical="center" wrapText="1"/>
      <protection locked="0"/>
    </xf>
    <xf numFmtId="49" fontId="10" fillId="0" borderId="37" xfId="0" applyNumberFormat="1" applyFont="1" applyBorder="1" applyAlignment="1" applyProtection="1">
      <alignment horizontal="left" vertical="center" wrapText="1"/>
      <protection locked="0"/>
    </xf>
    <xf numFmtId="49" fontId="10" fillId="0" borderId="38" xfId="0" applyNumberFormat="1" applyFont="1" applyBorder="1" applyAlignment="1" applyProtection="1">
      <alignment horizontal="left" vertical="center" wrapText="1"/>
      <protection locked="0"/>
    </xf>
    <xf numFmtId="164" fontId="35" fillId="0" borderId="0" xfId="0" applyFont="1" applyAlignment="1">
      <alignment horizontal="center"/>
    </xf>
    <xf numFmtId="164" fontId="35" fillId="0" borderId="0" xfId="0" applyFont="1"/>
    <xf numFmtId="164" fontId="0" fillId="0" borderId="0" xfId="0" applyFont="1" applyAlignment="1">
      <alignment vertical="center"/>
    </xf>
    <xf numFmtId="15" fontId="3" fillId="0" borderId="0" xfId="3" applyNumberFormat="1" applyFont="1"/>
    <xf numFmtId="164" fontId="13" fillId="0" borderId="0" xfId="0" applyFont="1" applyFill="1" applyProtection="1"/>
    <xf numFmtId="164" fontId="12" fillId="0" borderId="0" xfId="0" applyFont="1" applyFill="1" applyAlignment="1" applyProtection="1"/>
    <xf numFmtId="0" fontId="28" fillId="0" borderId="0" xfId="0" applyNumberFormat="1" applyFont="1" applyFill="1" applyBorder="1" applyAlignment="1" applyProtection="1">
      <alignment horizontal="left"/>
    </xf>
    <xf numFmtId="164" fontId="13" fillId="0" borderId="0" xfId="0" applyFont="1" applyAlignment="1" applyProtection="1"/>
    <xf numFmtId="164" fontId="31" fillId="0" borderId="0" xfId="0" applyFont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horizontal="left"/>
    </xf>
    <xf numFmtId="164" fontId="12" fillId="0" borderId="0" xfId="0" applyFont="1" applyAlignment="1" applyProtection="1">
      <alignment horizontal="left" vertical="center"/>
    </xf>
    <xf numFmtId="164" fontId="12" fillId="0" borderId="0" xfId="0" applyFont="1" applyAlignment="1" applyProtection="1"/>
    <xf numFmtId="164" fontId="38" fillId="0" borderId="0" xfId="0" applyFont="1" applyAlignment="1" applyProtection="1">
      <alignment vertical="center"/>
    </xf>
    <xf numFmtId="164" fontId="12" fillId="0" borderId="0" xfId="0" applyFont="1" applyAlignment="1" applyProtection="1">
      <alignment horizontal="right" vertical="center"/>
    </xf>
    <xf numFmtId="164" fontId="38" fillId="0" borderId="0" xfId="0" applyFont="1" applyAlignment="1" applyProtection="1">
      <alignment vertical="center" wrapText="1"/>
    </xf>
    <xf numFmtId="164" fontId="13" fillId="0" borderId="0" xfId="0" applyFont="1" applyAlignment="1" applyProtection="1">
      <alignment vertical="center"/>
    </xf>
    <xf numFmtId="164" fontId="38" fillId="0" borderId="0" xfId="0" applyFont="1" applyAlignment="1" applyProtection="1">
      <alignment horizontal="left" vertical="center" wrapText="1"/>
    </xf>
    <xf numFmtId="164" fontId="14" fillId="8" borderId="31" xfId="0" applyFont="1" applyFill="1" applyBorder="1" applyAlignment="1" applyProtection="1">
      <alignment horizontal="center" vertical="center" wrapText="1"/>
    </xf>
    <xf numFmtId="170" fontId="14" fillId="8" borderId="32" xfId="2" applyNumberFormat="1" applyFont="1" applyFill="1" applyBorder="1" applyAlignment="1" applyProtection="1">
      <alignment vertical="center" wrapText="1"/>
    </xf>
    <xf numFmtId="164" fontId="25" fillId="8" borderId="37" xfId="0" applyFont="1" applyFill="1" applyBorder="1" applyAlignment="1" applyProtection="1">
      <alignment horizontal="center" vertical="center" wrapText="1"/>
    </xf>
    <xf numFmtId="166" fontId="14" fillId="8" borderId="1" xfId="2" applyNumberFormat="1" applyFont="1" applyFill="1" applyBorder="1" applyAlignment="1" applyProtection="1">
      <alignment vertical="center"/>
    </xf>
    <xf numFmtId="166" fontId="14" fillId="8" borderId="31" xfId="2" applyNumberFormat="1" applyFont="1" applyFill="1" applyBorder="1" applyAlignment="1" applyProtection="1">
      <alignment vertical="center"/>
      <protection locked="0"/>
    </xf>
    <xf numFmtId="166" fontId="26" fillId="8" borderId="38" xfId="2" applyNumberFormat="1" applyFont="1" applyFill="1" applyBorder="1" applyAlignment="1" applyProtection="1">
      <alignment horizontal="center" vertical="center"/>
    </xf>
    <xf numFmtId="164" fontId="12" fillId="0" borderId="0" xfId="0" applyFont="1" applyBorder="1" applyAlignment="1" applyProtection="1">
      <alignment horizontal="left" vertical="center"/>
    </xf>
    <xf numFmtId="164" fontId="12" fillId="6" borderId="16" xfId="0" applyFont="1" applyFill="1" applyBorder="1" applyAlignment="1" applyProtection="1">
      <alignment horizontal="center" vertical="center"/>
      <protection locked="0"/>
    </xf>
    <xf numFmtId="164" fontId="12" fillId="0" borderId="0" xfId="0" applyFont="1" applyBorder="1" applyAlignment="1" applyProtection="1">
      <alignment horizontal="right" vertical="center"/>
    </xf>
    <xf numFmtId="164" fontId="28" fillId="0" borderId="0" xfId="0" applyFont="1" applyAlignment="1" applyProtection="1">
      <alignment horizontal="right" vertical="center"/>
    </xf>
    <xf numFmtId="164" fontId="12" fillId="0" borderId="0" xfId="0" applyFont="1" applyBorder="1" applyAlignment="1" applyProtection="1">
      <alignment horizontal="left" vertical="center" wrapText="1"/>
    </xf>
    <xf numFmtId="164" fontId="12" fillId="0" borderId="0" xfId="0" applyFont="1" applyBorder="1" applyAlignment="1" applyProtection="1">
      <alignment horizontal="center" vertical="center"/>
    </xf>
    <xf numFmtId="164" fontId="10" fillId="0" borderId="0" xfId="0" applyFont="1" applyAlignment="1">
      <alignment vertical="center"/>
    </xf>
    <xf numFmtId="171" fontId="10" fillId="0" borderId="0" xfId="0" applyNumberFormat="1" applyFont="1" applyAlignment="1">
      <alignment vertical="center"/>
    </xf>
    <xf numFmtId="164" fontId="10" fillId="0" borderId="0" xfId="0" applyFont="1" applyAlignment="1">
      <alignment vertical="center" wrapText="1"/>
    </xf>
    <xf numFmtId="164" fontId="14" fillId="2" borderId="31" xfId="0" applyFont="1" applyFill="1" applyBorder="1" applyAlignment="1" applyProtection="1">
      <alignment horizontal="center" vertical="center" wrapText="1"/>
    </xf>
    <xf numFmtId="9" fontId="30" fillId="2" borderId="37" xfId="8" applyFont="1" applyFill="1" applyBorder="1" applyAlignment="1" applyProtection="1">
      <alignment horizontal="center" vertical="center" wrapText="1"/>
    </xf>
    <xf numFmtId="9" fontId="25" fillId="4" borderId="38" xfId="8" applyFont="1" applyFill="1" applyBorder="1" applyAlignment="1" applyProtection="1">
      <alignment horizontal="center" vertical="center" wrapText="1"/>
    </xf>
    <xf numFmtId="164" fontId="0" fillId="0" borderId="0" xfId="0" applyAlignment="1" applyProtection="1">
      <alignment vertical="center"/>
    </xf>
    <xf numFmtId="164" fontId="12" fillId="0" borderId="0" xfId="0" applyFont="1" applyAlignment="1" applyProtection="1">
      <alignment horizontal="right" vertical="center"/>
    </xf>
    <xf numFmtId="169" fontId="40" fillId="0" borderId="0" xfId="1" applyNumberFormat="1" applyFont="1" applyAlignment="1" applyProtection="1">
      <alignment horizontal="left" vertical="center" wrapText="1"/>
    </xf>
    <xf numFmtId="164" fontId="36" fillId="0" borderId="0" xfId="0" applyFont="1" applyAlignment="1" applyProtection="1">
      <alignment horizontal="center" vertical="center"/>
    </xf>
    <xf numFmtId="164" fontId="14" fillId="8" borderId="17" xfId="0" applyFont="1" applyFill="1" applyBorder="1" applyAlignment="1" applyProtection="1">
      <alignment horizontal="center" vertical="center"/>
    </xf>
    <xf numFmtId="164" fontId="14" fillId="8" borderId="0" xfId="0" applyFont="1" applyFill="1" applyBorder="1" applyAlignment="1" applyProtection="1">
      <alignment horizontal="center" vertical="center"/>
    </xf>
    <xf numFmtId="164" fontId="14" fillId="8" borderId="3" xfId="0" applyFont="1" applyFill="1" applyBorder="1" applyAlignment="1" applyProtection="1">
      <alignment horizontal="right" vertical="center"/>
    </xf>
    <xf numFmtId="164" fontId="14" fillId="0" borderId="17" xfId="0" applyFont="1" applyFill="1" applyBorder="1" applyAlignment="1" applyProtection="1">
      <alignment horizontal="left" vertical="center"/>
    </xf>
    <xf numFmtId="49" fontId="12" fillId="0" borderId="44" xfId="0" applyNumberFormat="1" applyFont="1" applyBorder="1" applyAlignment="1" applyProtection="1">
      <alignment horizontal="center" vertical="center" wrapText="1"/>
    </xf>
    <xf numFmtId="0" fontId="8" fillId="5" borderId="16" xfId="0" quotePrefix="1" applyNumberFormat="1" applyFont="1" applyFill="1" applyBorder="1" applyAlignment="1" applyProtection="1">
      <alignment horizontal="center" vertical="center"/>
      <protection locked="0"/>
    </xf>
    <xf numFmtId="168" fontId="8" fillId="5" borderId="4" xfId="0" applyNumberFormat="1" applyFont="1" applyFill="1" applyBorder="1" applyAlignment="1" applyProtection="1">
      <alignment horizontal="center" vertical="center"/>
      <protection locked="0"/>
    </xf>
    <xf numFmtId="168" fontId="8" fillId="5" borderId="6" xfId="0" applyNumberFormat="1" applyFont="1" applyFill="1" applyBorder="1" applyAlignment="1" applyProtection="1">
      <alignment horizontal="center" vertical="center"/>
      <protection locked="0"/>
    </xf>
    <xf numFmtId="164" fontId="41" fillId="0" borderId="0" xfId="0" applyFont="1" applyAlignment="1" applyProtection="1">
      <alignment horizontal="center" vertical="center"/>
    </xf>
    <xf numFmtId="164" fontId="13" fillId="9" borderId="0" xfId="0" applyFont="1" applyFill="1" applyAlignment="1" applyProtection="1">
      <alignment vertical="center"/>
    </xf>
    <xf numFmtId="9" fontId="13" fillId="9" borderId="0" xfId="0" applyNumberFormat="1" applyFont="1" applyFill="1" applyAlignment="1" applyProtection="1">
      <alignment horizontal="left" vertical="center"/>
    </xf>
    <xf numFmtId="164" fontId="8" fillId="0" borderId="0" xfId="0" applyFont="1" applyAlignment="1" applyProtection="1">
      <alignment horizontal="right" vertical="center"/>
    </xf>
    <xf numFmtId="164" fontId="0" fillId="0" borderId="0" xfId="0" applyAlignment="1" applyProtection="1">
      <alignment horizontal="center" vertical="center"/>
    </xf>
    <xf numFmtId="164" fontId="12" fillId="0" borderId="1" xfId="0" applyFont="1" applyBorder="1" applyAlignment="1" applyProtection="1">
      <alignment horizontal="center" vertical="center"/>
    </xf>
    <xf numFmtId="9" fontId="12" fillId="2" borderId="62" xfId="8" applyFont="1" applyFill="1" applyBorder="1" applyAlignment="1" applyProtection="1">
      <alignment horizontal="center" vertical="center" wrapText="1"/>
    </xf>
    <xf numFmtId="9" fontId="12" fillId="2" borderId="30" xfId="8" applyFont="1" applyFill="1" applyBorder="1" applyAlignment="1" applyProtection="1">
      <alignment horizontal="center" vertical="center" wrapText="1"/>
    </xf>
    <xf numFmtId="164" fontId="15" fillId="0" borderId="0" xfId="0" quotePrefix="1" applyFont="1" applyAlignment="1" applyProtection="1">
      <alignment horizontal="right" vertical="center"/>
    </xf>
    <xf numFmtId="164" fontId="15" fillId="0" borderId="0" xfId="0" applyFont="1" applyAlignment="1" applyProtection="1">
      <alignment horizontal="right" vertical="center"/>
    </xf>
    <xf numFmtId="164" fontId="15" fillId="0" borderId="0" xfId="0" applyFont="1" applyAlignment="1" applyProtection="1">
      <alignment horizontal="right" vertical="center" wrapText="1"/>
    </xf>
    <xf numFmtId="0" fontId="10" fillId="0" borderId="0" xfId="0" applyNumberFormat="1" applyFont="1" applyBorder="1" applyAlignment="1" applyProtection="1">
      <alignment horizontal="left" wrapText="1"/>
    </xf>
    <xf numFmtId="164" fontId="7" fillId="0" borderId="0" xfId="0" applyFont="1" applyBorder="1" applyAlignment="1" applyProtection="1">
      <alignment horizontal="center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9" fontId="13" fillId="0" borderId="0" xfId="8" applyFont="1" applyAlignment="1" applyProtection="1">
      <alignment horizontal="left" vertical="center"/>
    </xf>
    <xf numFmtId="164" fontId="40" fillId="0" borderId="0" xfId="0" applyFont="1" applyAlignment="1" applyProtection="1">
      <alignment horizontal="left" vertical="center" wrapText="1"/>
    </xf>
    <xf numFmtId="0" fontId="1" fillId="0" borderId="0" xfId="14"/>
    <xf numFmtId="0" fontId="1" fillId="0" borderId="0" xfId="14" applyAlignment="1">
      <alignment horizontal="left"/>
    </xf>
    <xf numFmtId="9" fontId="12" fillId="0" borderId="31" xfId="8" applyFont="1" applyFill="1" applyBorder="1" applyAlignment="1" applyProtection="1">
      <alignment horizontal="center" vertical="center" wrapText="1"/>
    </xf>
    <xf numFmtId="164" fontId="16" fillId="0" borderId="0" xfId="0" applyFont="1" applyAlignment="1" applyProtection="1">
      <alignment horizontal="center" vertical="center"/>
    </xf>
    <xf numFmtId="164" fontId="8" fillId="0" borderId="35" xfId="0" applyFont="1" applyFill="1" applyBorder="1" applyAlignment="1" applyProtection="1">
      <alignment horizontal="left" vertical="center" wrapText="1"/>
    </xf>
    <xf numFmtId="164" fontId="8" fillId="0" borderId="5" xfId="0" applyFont="1" applyFill="1" applyBorder="1" applyAlignment="1" applyProtection="1">
      <alignment vertical="center"/>
    </xf>
    <xf numFmtId="9" fontId="8" fillId="5" borderId="24" xfId="8" applyFont="1" applyFill="1" applyBorder="1" applyAlignment="1" applyProtection="1">
      <alignment horizontal="center" vertical="center"/>
      <protection locked="0"/>
    </xf>
    <xf numFmtId="164" fontId="8" fillId="0" borderId="70" xfId="0" applyFont="1" applyFill="1" applyBorder="1" applyAlignment="1" applyProtection="1">
      <alignment horizontal="left" vertical="center" wrapText="1"/>
    </xf>
    <xf numFmtId="164" fontId="8" fillId="0" borderId="22" xfId="0" applyFont="1" applyFill="1" applyBorder="1" applyAlignment="1" applyProtection="1">
      <alignment vertical="center" wrapText="1"/>
    </xf>
    <xf numFmtId="9" fontId="8" fillId="5" borderId="16" xfId="8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/>
    </xf>
    <xf numFmtId="164" fontId="8" fillId="0" borderId="71" xfId="0" applyFont="1" applyFill="1" applyBorder="1" applyAlignment="1" applyProtection="1">
      <alignment horizontal="left" vertical="center" wrapText="1"/>
    </xf>
    <xf numFmtId="164" fontId="8" fillId="0" borderId="23" xfId="0" applyFont="1" applyFill="1" applyBorder="1" applyAlignment="1" applyProtection="1">
      <alignment vertical="center"/>
    </xf>
    <xf numFmtId="9" fontId="8" fillId="5" borderId="2" xfId="8" applyFont="1" applyFill="1" applyBorder="1" applyAlignment="1" applyProtection="1">
      <alignment horizontal="center" vertical="center"/>
      <protection locked="0"/>
    </xf>
    <xf numFmtId="164" fontId="12" fillId="0" borderId="34" xfId="0" applyFont="1" applyBorder="1" applyAlignment="1" applyProtection="1">
      <alignment horizontal="center" vertical="center"/>
    </xf>
    <xf numFmtId="164" fontId="12" fillId="0" borderId="1" xfId="0" applyFont="1" applyBorder="1" applyAlignment="1" applyProtection="1">
      <alignment horizontal="center" vertical="center" wrapText="1"/>
    </xf>
    <xf numFmtId="9" fontId="8" fillId="5" borderId="67" xfId="8" applyFont="1" applyFill="1" applyBorder="1" applyAlignment="1" applyProtection="1">
      <alignment horizontal="center" vertical="center"/>
      <protection locked="0"/>
    </xf>
    <xf numFmtId="9" fontId="8" fillId="5" borderId="68" xfId="8" applyFont="1" applyFill="1" applyBorder="1" applyAlignment="1" applyProtection="1">
      <alignment horizontal="center" vertical="center"/>
      <protection locked="0"/>
    </xf>
    <xf numFmtId="9" fontId="8" fillId="5" borderId="69" xfId="8" applyFont="1" applyFill="1" applyBorder="1" applyAlignment="1" applyProtection="1">
      <alignment horizontal="center" vertical="center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164" fontId="45" fillId="0" borderId="0" xfId="0" applyFont="1" applyAlignment="1" applyProtection="1">
      <alignment vertical="center"/>
    </xf>
    <xf numFmtId="164" fontId="42" fillId="0" borderId="0" xfId="0" applyFont="1" applyAlignment="1" applyProtection="1">
      <alignment horizontal="center" vertical="center"/>
    </xf>
    <xf numFmtId="166" fontId="14" fillId="2" borderId="37" xfId="2" applyNumberFormat="1" applyFont="1" applyFill="1" applyBorder="1" applyAlignment="1" applyProtection="1">
      <alignment horizontal="center" vertical="center" wrapText="1"/>
    </xf>
    <xf numFmtId="164" fontId="14" fillId="0" borderId="0" xfId="0" applyFont="1" applyAlignment="1">
      <alignment vertical="center" wrapText="1"/>
    </xf>
    <xf numFmtId="164" fontId="10" fillId="0" borderId="0" xfId="0" applyFont="1" applyAlignment="1">
      <alignment horizontal="right" vertical="center"/>
    </xf>
    <xf numFmtId="164" fontId="13" fillId="0" borderId="35" xfId="0" applyFont="1" applyFill="1" applyBorder="1" applyAlignment="1" applyProtection="1">
      <alignment horizontal="left" vertical="center" wrapText="1"/>
    </xf>
    <xf numFmtId="164" fontId="13" fillId="0" borderId="70" xfId="0" applyFont="1" applyFill="1" applyBorder="1" applyAlignment="1" applyProtection="1">
      <alignment horizontal="left" vertical="center" wrapText="1"/>
    </xf>
    <xf numFmtId="164" fontId="13" fillId="0" borderId="71" xfId="0" applyFont="1" applyFill="1" applyBorder="1" applyAlignment="1" applyProtection="1">
      <alignment horizontal="left" vertical="center" wrapText="1"/>
    </xf>
    <xf numFmtId="164" fontId="13" fillId="0" borderId="0" xfId="0" applyFont="1" applyAlignment="1">
      <alignment horizontal="left" vertical="center"/>
    </xf>
    <xf numFmtId="49" fontId="8" fillId="5" borderId="8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horizontal="center" vertical="center"/>
    </xf>
    <xf numFmtId="164" fontId="41" fillId="0" borderId="0" xfId="0" applyFont="1" applyAlignment="1" applyProtection="1">
      <alignment horizontal="center" vertical="center"/>
    </xf>
    <xf numFmtId="164" fontId="36" fillId="0" borderId="0" xfId="0" applyFont="1" applyAlignment="1" applyProtection="1">
      <alignment horizontal="center" vertical="center"/>
    </xf>
    <xf numFmtId="169" fontId="40" fillId="0" borderId="0" xfId="1" applyNumberFormat="1" applyFont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left" vertical="center"/>
    </xf>
    <xf numFmtId="164" fontId="42" fillId="0" borderId="0" xfId="0" applyFont="1" applyAlignment="1" applyProtection="1">
      <alignment horizontal="center" vertical="center"/>
    </xf>
    <xf numFmtId="164" fontId="44" fillId="0" borderId="0" xfId="0" applyFont="1" applyAlignment="1" applyProtection="1">
      <alignment horizontal="right" vertical="center"/>
    </xf>
    <xf numFmtId="164" fontId="45" fillId="0" borderId="0" xfId="0" applyFont="1" applyAlignment="1" applyProtection="1">
      <alignment horizontal="center" vertical="center"/>
    </xf>
    <xf numFmtId="164" fontId="12" fillId="0" borderId="0" xfId="0" applyFont="1" applyAlignment="1" applyProtection="1">
      <alignment horizontal="center" vertical="center"/>
    </xf>
    <xf numFmtId="49" fontId="10" fillId="0" borderId="34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left" vertical="center" wrapText="1"/>
    </xf>
    <xf numFmtId="49" fontId="10" fillId="0" borderId="28" xfId="0" applyNumberFormat="1" applyFont="1" applyBorder="1" applyAlignment="1" applyProtection="1">
      <alignment horizontal="left" vertical="center" wrapText="1"/>
    </xf>
    <xf numFmtId="164" fontId="0" fillId="0" borderId="0" xfId="0" applyAlignment="1" applyProtection="1">
      <alignment horizontal="center"/>
    </xf>
    <xf numFmtId="164" fontId="8" fillId="0" borderId="0" xfId="0" applyFont="1" applyAlignment="1" applyProtection="1">
      <alignment horizontal="left" vertical="center" wrapText="1"/>
    </xf>
    <xf numFmtId="164" fontId="12" fillId="0" borderId="0" xfId="0" applyFont="1" applyAlignment="1" applyProtection="1">
      <alignment horizontal="right" vertical="center"/>
    </xf>
    <xf numFmtId="0" fontId="28" fillId="5" borderId="0" xfId="0" applyNumberFormat="1" applyFont="1" applyFill="1" applyBorder="1" applyAlignment="1" applyProtection="1">
      <alignment horizontal="left" vertical="center"/>
      <protection locked="0"/>
    </xf>
    <xf numFmtId="164" fontId="12" fillId="5" borderId="0" xfId="0" applyFont="1" applyFill="1" applyBorder="1" applyAlignment="1" applyProtection="1">
      <alignment horizontal="left" vertical="center"/>
      <protection locked="0"/>
    </xf>
    <xf numFmtId="49" fontId="28" fillId="5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Alignment="1" applyProtection="1">
      <alignment horizontal="left" vertical="center" wrapText="1"/>
    </xf>
    <xf numFmtId="170" fontId="12" fillId="5" borderId="0" xfId="2" applyNumberFormat="1" applyFont="1" applyFill="1" applyAlignment="1" applyProtection="1">
      <alignment horizontal="center" vertical="center"/>
      <protection locked="0"/>
    </xf>
    <xf numFmtId="168" fontId="28" fillId="0" borderId="0" xfId="0" quotePrefix="1" applyNumberFormat="1" applyFont="1" applyFill="1" applyBorder="1" applyAlignment="1" applyProtection="1">
      <alignment horizontal="left" vertical="center"/>
    </xf>
    <xf numFmtId="168" fontId="28" fillId="0" borderId="0" xfId="0" applyNumberFormat="1" applyFont="1" applyFill="1" applyBorder="1" applyAlignment="1" applyProtection="1">
      <alignment horizontal="left" vertical="center"/>
    </xf>
    <xf numFmtId="169" fontId="37" fillId="0" borderId="0" xfId="1" applyNumberFormat="1" applyFont="1" applyAlignment="1" applyProtection="1">
      <alignment horizontal="left" vertical="center" wrapText="1"/>
    </xf>
    <xf numFmtId="164" fontId="22" fillId="0" borderId="0" xfId="0" applyFont="1" applyAlignment="1" applyProtection="1">
      <alignment horizontal="left" vertical="center" wrapText="1"/>
    </xf>
    <xf numFmtId="164" fontId="12" fillId="0" borderId="25" xfId="0" applyFont="1" applyBorder="1" applyAlignment="1">
      <alignment horizontal="left" vertical="center"/>
    </xf>
    <xf numFmtId="164" fontId="12" fillId="0" borderId="17" xfId="0" applyFont="1" applyBorder="1" applyAlignment="1">
      <alignment horizontal="left" vertical="center"/>
    </xf>
    <xf numFmtId="164" fontId="12" fillId="0" borderId="39" xfId="0" applyFont="1" applyBorder="1" applyAlignment="1">
      <alignment horizontal="left" vertical="center"/>
    </xf>
    <xf numFmtId="164" fontId="13" fillId="0" borderId="10" xfId="0" applyFont="1" applyBorder="1" applyAlignment="1" applyProtection="1">
      <alignment horizontal="left"/>
    </xf>
    <xf numFmtId="164" fontId="13" fillId="0" borderId="0" xfId="0" applyFont="1" applyBorder="1" applyAlignment="1" applyProtection="1">
      <alignment horizontal="left"/>
    </xf>
    <xf numFmtId="164" fontId="13" fillId="0" borderId="16" xfId="0" applyFont="1" applyBorder="1" applyAlignment="1" applyProtection="1">
      <alignment horizontal="left"/>
      <protection locked="0"/>
    </xf>
    <xf numFmtId="164" fontId="12" fillId="0" borderId="1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2" fillId="0" borderId="13" xfId="0" applyFont="1" applyBorder="1" applyAlignment="1">
      <alignment horizontal="left" vertical="center"/>
    </xf>
    <xf numFmtId="164" fontId="12" fillId="0" borderId="29" xfId="0" applyFont="1" applyBorder="1" applyAlignment="1" applyProtection="1">
      <alignment horizontal="center"/>
    </xf>
    <xf numFmtId="164" fontId="12" fillId="0" borderId="40" xfId="0" applyFont="1" applyBorder="1" applyAlignment="1" applyProtection="1">
      <alignment horizontal="center"/>
    </xf>
    <xf numFmtId="164" fontId="13" fillId="0" borderId="16" xfId="0" applyFont="1" applyBorder="1" applyAlignment="1" applyProtection="1">
      <alignment horizontal="left" wrapText="1"/>
      <protection locked="0"/>
    </xf>
    <xf numFmtId="167" fontId="13" fillId="0" borderId="16" xfId="0" applyNumberFormat="1" applyFont="1" applyBorder="1" applyAlignment="1" applyProtection="1">
      <alignment horizontal="left"/>
      <protection locked="0"/>
    </xf>
    <xf numFmtId="167" fontId="13" fillId="0" borderId="41" xfId="0" applyNumberFormat="1" applyFont="1" applyBorder="1" applyAlignment="1" applyProtection="1">
      <alignment horizontal="left"/>
      <protection locked="0"/>
    </xf>
    <xf numFmtId="164" fontId="13" fillId="0" borderId="14" xfId="0" applyFont="1" applyBorder="1" applyAlignment="1" applyProtection="1">
      <alignment horizontal="left" wrapText="1"/>
      <protection locked="0"/>
    </xf>
    <xf numFmtId="164" fontId="16" fillId="0" borderId="0" xfId="0" applyFont="1" applyAlignment="1" applyProtection="1">
      <alignment horizontal="center"/>
    </xf>
    <xf numFmtId="164" fontId="13" fillId="0" borderId="41" xfId="0" applyFont="1" applyBorder="1" applyAlignment="1" applyProtection="1">
      <alignment horizontal="left"/>
      <protection locked="0"/>
    </xf>
    <xf numFmtId="164" fontId="13" fillId="0" borderId="24" xfId="0" applyFont="1" applyBorder="1" applyAlignment="1" applyProtection="1">
      <alignment horizontal="left"/>
    </xf>
    <xf numFmtId="164" fontId="13" fillId="0" borderId="36" xfId="0" applyFont="1" applyBorder="1" applyAlignment="1" applyProtection="1">
      <alignment horizontal="left"/>
    </xf>
    <xf numFmtId="164" fontId="12" fillId="0" borderId="25" xfId="0" applyFont="1" applyBorder="1" applyAlignment="1" applyProtection="1">
      <alignment horizontal="left" vertical="center"/>
    </xf>
    <xf numFmtId="164" fontId="12" fillId="0" borderId="17" xfId="0" applyFont="1" applyBorder="1" applyAlignment="1" applyProtection="1">
      <alignment horizontal="left" vertical="center"/>
    </xf>
    <xf numFmtId="164" fontId="12" fillId="0" borderId="39" xfId="0" applyFont="1" applyBorder="1" applyAlignment="1" applyProtection="1">
      <alignment horizontal="left" vertical="center"/>
    </xf>
    <xf numFmtId="164" fontId="43" fillId="0" borderId="0" xfId="0" applyFont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14" fillId="7" borderId="35" xfId="0" applyFont="1" applyFill="1" applyBorder="1" applyAlignment="1" applyProtection="1">
      <alignment horizontal="right" vertical="center"/>
    </xf>
    <xf numFmtId="164" fontId="14" fillId="7" borderId="24" xfId="0" applyFont="1" applyFill="1" applyBorder="1" applyAlignment="1" applyProtection="1">
      <alignment horizontal="right" vertical="center"/>
    </xf>
    <xf numFmtId="164" fontId="14" fillId="7" borderId="43" xfId="0" applyFont="1" applyFill="1" applyBorder="1" applyAlignment="1" applyProtection="1">
      <alignment horizontal="right" vertical="center"/>
    </xf>
    <xf numFmtId="164" fontId="14" fillId="7" borderId="3" xfId="0" applyFont="1" applyFill="1" applyBorder="1" applyAlignment="1" applyProtection="1">
      <alignment horizontal="right" vertical="center"/>
    </xf>
    <xf numFmtId="164" fontId="14" fillId="7" borderId="66" xfId="0" applyFont="1" applyFill="1" applyBorder="1" applyAlignment="1" applyProtection="1">
      <alignment horizontal="right" vertical="center"/>
    </xf>
    <xf numFmtId="166" fontId="10" fillId="3" borderId="31" xfId="2" applyNumberFormat="1" applyFont="1" applyFill="1" applyBorder="1" applyAlignment="1" applyProtection="1">
      <alignment horizontal="center"/>
    </xf>
    <xf numFmtId="166" fontId="10" fillId="3" borderId="38" xfId="2" applyNumberFormat="1" applyFont="1" applyFill="1" applyBorder="1" applyAlignment="1" applyProtection="1">
      <alignment horizontal="center"/>
    </xf>
    <xf numFmtId="164" fontId="5" fillId="0" borderId="3" xfId="0" applyFont="1" applyBorder="1" applyAlignment="1" applyProtection="1">
      <alignment horizontal="left"/>
    </xf>
    <xf numFmtId="0" fontId="10" fillId="0" borderId="2" xfId="0" applyNumberFormat="1" applyFont="1" applyBorder="1" applyAlignment="1" applyProtection="1">
      <alignment horizontal="left" wrapText="1"/>
    </xf>
    <xf numFmtId="164" fontId="14" fillId="7" borderId="49" xfId="0" applyFont="1" applyFill="1" applyBorder="1" applyAlignment="1" applyProtection="1">
      <alignment horizontal="right" vertical="center"/>
    </xf>
    <xf numFmtId="164" fontId="14" fillId="7" borderId="29" xfId="0" applyFont="1" applyFill="1" applyBorder="1" applyAlignment="1" applyProtection="1">
      <alignment horizontal="right" vertical="center"/>
    </xf>
    <xf numFmtId="164" fontId="14" fillId="7" borderId="11" xfId="0" applyFont="1" applyFill="1" applyBorder="1" applyAlignment="1" applyProtection="1">
      <alignment horizontal="right" vertical="center"/>
    </xf>
    <xf numFmtId="164" fontId="14" fillId="7" borderId="2" xfId="0" applyFont="1" applyFill="1" applyBorder="1" applyAlignment="1" applyProtection="1">
      <alignment horizontal="right" vertical="center"/>
    </xf>
    <xf numFmtId="49" fontId="10" fillId="7" borderId="57" xfId="0" applyNumberFormat="1" applyFont="1" applyFill="1" applyBorder="1" applyAlignment="1" applyProtection="1">
      <alignment horizontal="center" vertical="center"/>
    </xf>
    <xf numFmtId="49" fontId="10" fillId="7" borderId="23" xfId="0" applyNumberFormat="1" applyFont="1" applyFill="1" applyBorder="1" applyAlignment="1" applyProtection="1">
      <alignment horizontal="center" vertical="center"/>
    </xf>
    <xf numFmtId="9" fontId="25" fillId="7" borderId="56" xfId="0" applyNumberFormat="1" applyFont="1" applyFill="1" applyBorder="1" applyAlignment="1" applyProtection="1">
      <alignment horizontal="center" vertical="center"/>
    </xf>
    <xf numFmtId="9" fontId="25" fillId="7" borderId="42" xfId="0" applyNumberFormat="1" applyFont="1" applyFill="1" applyBorder="1" applyAlignment="1" applyProtection="1">
      <alignment horizontal="center" vertical="center"/>
    </xf>
    <xf numFmtId="164" fontId="10" fillId="0" borderId="0" xfId="0" applyFont="1" applyAlignment="1" applyProtection="1">
      <alignment horizontal="left" vertical="center" wrapText="1"/>
    </xf>
    <xf numFmtId="164" fontId="7" fillId="0" borderId="3" xfId="0" applyFont="1" applyBorder="1" applyAlignment="1" applyProtection="1">
      <alignment horizontal="center"/>
    </xf>
    <xf numFmtId="164" fontId="5" fillId="4" borderId="31" xfId="0" applyFont="1" applyFill="1" applyBorder="1" applyAlignment="1" applyProtection="1">
      <alignment horizontal="center" vertical="center" wrapText="1"/>
    </xf>
    <xf numFmtId="164" fontId="5" fillId="4" borderId="37" xfId="0" applyFont="1" applyFill="1" applyBorder="1" applyAlignment="1" applyProtection="1">
      <alignment horizontal="center" vertical="center" wrapText="1"/>
    </xf>
    <xf numFmtId="164" fontId="5" fillId="4" borderId="38" xfId="0" applyFont="1" applyFill="1" applyBorder="1" applyAlignment="1" applyProtection="1">
      <alignment horizontal="center" vertical="center" wrapText="1"/>
    </xf>
    <xf numFmtId="164" fontId="5" fillId="4" borderId="31" xfId="0" applyFont="1" applyFill="1" applyBorder="1" applyAlignment="1" applyProtection="1">
      <alignment horizontal="center" vertical="center"/>
    </xf>
    <xf numFmtId="164" fontId="5" fillId="4" borderId="37" xfId="0" applyFont="1" applyFill="1" applyBorder="1" applyAlignment="1" applyProtection="1">
      <alignment horizontal="center" vertical="center"/>
    </xf>
    <xf numFmtId="164" fontId="5" fillId="4" borderId="38" xfId="0" applyFont="1" applyFill="1" applyBorder="1" applyAlignment="1" applyProtection="1">
      <alignment horizontal="center" vertical="center"/>
    </xf>
    <xf numFmtId="164" fontId="7" fillId="0" borderId="0" xfId="0" applyFont="1" applyAlignment="1" applyProtection="1">
      <alignment horizontal="left" vertical="center"/>
    </xf>
    <xf numFmtId="164" fontId="14" fillId="4" borderId="31" xfId="0" applyFont="1" applyFill="1" applyBorder="1" applyAlignment="1" applyProtection="1">
      <alignment horizontal="center" vertical="center" wrapText="1"/>
    </xf>
    <xf numFmtId="164" fontId="14" fillId="4" borderId="38" xfId="0" applyFont="1" applyFill="1" applyBorder="1" applyAlignment="1" applyProtection="1">
      <alignment horizontal="center" vertical="center" wrapText="1"/>
    </xf>
    <xf numFmtId="164" fontId="24" fillId="0" borderId="1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46" fillId="0" borderId="0" xfId="0" applyFont="1" applyAlignment="1">
      <alignment horizontal="center" vertical="center"/>
    </xf>
    <xf numFmtId="164" fontId="10" fillId="0" borderId="60" xfId="0" applyFont="1" applyBorder="1" applyAlignment="1" applyProtection="1">
      <alignment horizontal="left" vertical="center"/>
    </xf>
    <xf numFmtId="164" fontId="10" fillId="0" borderId="14" xfId="0" applyFont="1" applyBorder="1" applyAlignment="1" applyProtection="1">
      <alignment horizontal="left" vertical="center"/>
    </xf>
    <xf numFmtId="164" fontId="10" fillId="0" borderId="63" xfId="0" applyFont="1" applyBorder="1" applyAlignment="1" applyProtection="1">
      <alignment horizontal="left" vertical="center"/>
    </xf>
    <xf numFmtId="164" fontId="10" fillId="0" borderId="61" xfId="0" applyFont="1" applyBorder="1" applyAlignment="1" applyProtection="1">
      <alignment horizontal="left" vertical="center"/>
    </xf>
    <xf numFmtId="164" fontId="10" fillId="0" borderId="64" xfId="0" applyFont="1" applyBorder="1" applyAlignment="1" applyProtection="1">
      <alignment horizontal="left" vertical="center"/>
    </xf>
    <xf numFmtId="164" fontId="10" fillId="0" borderId="65" xfId="0" applyFont="1" applyBorder="1" applyAlignment="1" applyProtection="1">
      <alignment horizontal="left" vertical="center"/>
    </xf>
    <xf numFmtId="164" fontId="5" fillId="4" borderId="25" xfId="0" applyFont="1" applyFill="1" applyBorder="1" applyAlignment="1" applyProtection="1">
      <alignment horizontal="center" vertical="center"/>
    </xf>
    <xf numFmtId="164" fontId="5" fillId="4" borderId="17" xfId="0" applyFont="1" applyFill="1" applyBorder="1" applyAlignment="1" applyProtection="1">
      <alignment horizontal="center" vertical="center"/>
    </xf>
    <xf numFmtId="164" fontId="5" fillId="4" borderId="39" xfId="0" applyFont="1" applyFill="1" applyBorder="1" applyAlignment="1" applyProtection="1">
      <alignment horizontal="center" vertical="center"/>
    </xf>
    <xf numFmtId="164" fontId="5" fillId="4" borderId="10" xfId="0" applyFont="1" applyFill="1" applyBorder="1" applyAlignment="1" applyProtection="1">
      <alignment horizontal="center" vertical="center"/>
    </xf>
    <xf numFmtId="164" fontId="5" fillId="4" borderId="0" xfId="0" applyFont="1" applyFill="1" applyBorder="1" applyAlignment="1" applyProtection="1">
      <alignment horizontal="center" vertical="center"/>
    </xf>
    <xf numFmtId="164" fontId="5" fillId="4" borderId="13" xfId="0" applyFont="1" applyFill="1" applyBorder="1" applyAlignment="1" applyProtection="1">
      <alignment horizontal="center" vertical="center"/>
    </xf>
    <xf numFmtId="164" fontId="5" fillId="4" borderId="11" xfId="0" applyFont="1" applyFill="1" applyBorder="1" applyAlignment="1" applyProtection="1">
      <alignment horizontal="center" vertical="center"/>
    </xf>
    <xf numFmtId="164" fontId="5" fillId="4" borderId="2" xfId="0" applyFont="1" applyFill="1" applyBorder="1" applyAlignment="1" applyProtection="1">
      <alignment horizontal="center" vertical="center"/>
    </xf>
    <xf numFmtId="164" fontId="5" fillId="4" borderId="12" xfId="0" applyFont="1" applyFill="1" applyBorder="1" applyAlignment="1" applyProtection="1">
      <alignment horizontal="center" vertical="center"/>
    </xf>
    <xf numFmtId="164" fontId="14" fillId="0" borderId="0" xfId="0" applyFont="1" applyAlignment="1" applyProtection="1">
      <alignment horizontal="left" vertical="center" wrapText="1"/>
    </xf>
    <xf numFmtId="164" fontId="14" fillId="0" borderId="0" xfId="0" applyFont="1" applyBorder="1" applyAlignment="1" applyProtection="1">
      <alignment horizontal="left" vertical="center" wrapText="1"/>
    </xf>
    <xf numFmtId="164" fontId="22" fillId="0" borderId="0" xfId="0" applyFont="1" applyBorder="1" applyAlignment="1" applyProtection="1">
      <alignment horizontal="left" vertical="center" wrapText="1"/>
    </xf>
    <xf numFmtId="164" fontId="10" fillId="0" borderId="59" xfId="0" applyFont="1" applyBorder="1" applyAlignment="1" applyProtection="1">
      <alignment horizontal="left" vertical="center"/>
    </xf>
    <xf numFmtId="164" fontId="10" fillId="0" borderId="24" xfId="0" applyFont="1" applyBorder="1" applyAlignment="1" applyProtection="1">
      <alignment horizontal="left" vertical="center"/>
    </xf>
    <xf numFmtId="164" fontId="10" fillId="0" borderId="43" xfId="0" applyFont="1" applyBorder="1" applyAlignment="1" applyProtection="1">
      <alignment horizontal="left" vertical="center"/>
    </xf>
    <xf numFmtId="171" fontId="24" fillId="0" borderId="10" xfId="0" applyNumberFormat="1" applyFont="1" applyBorder="1" applyAlignment="1">
      <alignment horizontal="left" vertical="center" wrapText="1"/>
    </xf>
    <xf numFmtId="49" fontId="12" fillId="0" borderId="31" xfId="0" applyNumberFormat="1" applyFont="1" applyBorder="1" applyAlignment="1" applyProtection="1">
      <alignment horizontal="center" vertical="center" wrapText="1"/>
    </xf>
    <xf numFmtId="49" fontId="12" fillId="0" borderId="37" xfId="0" applyNumberFormat="1" applyFont="1" applyBorder="1" applyAlignment="1" applyProtection="1">
      <alignment horizontal="center" vertical="center" wrapText="1"/>
    </xf>
    <xf numFmtId="49" fontId="12" fillId="0" borderId="38" xfId="0" applyNumberFormat="1" applyFont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41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164" fontId="14" fillId="0" borderId="25" xfId="0" applyFont="1" applyFill="1" applyBorder="1" applyAlignment="1" applyProtection="1">
      <alignment horizontal="left" vertical="center"/>
    </xf>
    <xf numFmtId="164" fontId="14" fillId="0" borderId="17" xfId="0" applyFont="1" applyFill="1" applyBorder="1" applyAlignment="1" applyProtection="1">
      <alignment horizontal="left" vertical="center"/>
    </xf>
    <xf numFmtId="164" fontId="14" fillId="0" borderId="39" xfId="0" applyFont="1" applyFill="1" applyBorder="1" applyAlignment="1" applyProtection="1">
      <alignment horizontal="left" vertical="center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4" fillId="8" borderId="25" xfId="0" applyFont="1" applyFill="1" applyBorder="1" applyAlignment="1" applyProtection="1">
      <alignment horizontal="right" vertical="center"/>
    </xf>
    <xf numFmtId="164" fontId="14" fillId="8" borderId="17" xfId="0" applyFont="1" applyFill="1" applyBorder="1" applyAlignment="1" applyProtection="1">
      <alignment horizontal="right" vertical="center"/>
    </xf>
    <xf numFmtId="164" fontId="14" fillId="8" borderId="11" xfId="0" applyFont="1" applyFill="1" applyBorder="1" applyAlignment="1" applyProtection="1">
      <alignment horizontal="right" vertical="center"/>
    </xf>
    <xf numFmtId="164" fontId="14" fillId="8" borderId="2" xfId="0" applyFont="1" applyFill="1" applyBorder="1" applyAlignment="1" applyProtection="1">
      <alignment horizontal="right" vertical="center"/>
    </xf>
    <xf numFmtId="164" fontId="14" fillId="8" borderId="34" xfId="0" applyFont="1" applyFill="1" applyBorder="1" applyAlignment="1" applyProtection="1">
      <alignment horizontal="right" vertical="center"/>
    </xf>
    <xf numFmtId="164" fontId="14" fillId="8" borderId="3" xfId="0" applyFont="1" applyFill="1" applyBorder="1" applyAlignment="1" applyProtection="1">
      <alignment horizontal="right" vertical="center"/>
    </xf>
    <xf numFmtId="170" fontId="14" fillId="0" borderId="32" xfId="2" applyNumberFormat="1" applyFont="1" applyBorder="1" applyAlignment="1" applyProtection="1">
      <alignment horizontal="center" vertical="center"/>
      <protection locked="0"/>
    </xf>
    <xf numFmtId="170" fontId="14" fillId="0" borderId="37" xfId="2" applyNumberFormat="1" applyFont="1" applyBorder="1" applyAlignment="1" applyProtection="1">
      <alignment horizontal="center" vertical="center"/>
      <protection locked="0"/>
    </xf>
    <xf numFmtId="164" fontId="14" fillId="8" borderId="28" xfId="0" applyFont="1" applyFill="1" applyBorder="1" applyAlignment="1" applyProtection="1">
      <alignment horizontal="right" vertical="center"/>
    </xf>
    <xf numFmtId="9" fontId="25" fillId="8" borderId="39" xfId="0" applyNumberFormat="1" applyFont="1" applyFill="1" applyBorder="1" applyAlignment="1" applyProtection="1">
      <alignment horizontal="center" vertical="center"/>
    </xf>
    <xf numFmtId="9" fontId="25" fillId="8" borderId="12" xfId="0" applyNumberFormat="1" applyFont="1" applyFill="1" applyBorder="1" applyAlignment="1" applyProtection="1">
      <alignment horizontal="center" vertical="center"/>
    </xf>
    <xf numFmtId="164" fontId="14" fillId="8" borderId="25" xfId="0" applyFont="1" applyFill="1" applyBorder="1" applyAlignment="1" applyProtection="1">
      <alignment horizontal="center" vertical="center"/>
    </xf>
    <xf numFmtId="164" fontId="14" fillId="8" borderId="17" xfId="0" applyFont="1" applyFill="1" applyBorder="1" applyAlignment="1" applyProtection="1">
      <alignment horizontal="center" vertical="center"/>
    </xf>
    <xf numFmtId="164" fontId="14" fillId="8" borderId="10" xfId="0" applyFont="1" applyFill="1" applyBorder="1" applyAlignment="1" applyProtection="1">
      <alignment horizontal="center" vertical="center"/>
    </xf>
    <xf numFmtId="164" fontId="14" fillId="8" borderId="0" xfId="0" applyFont="1" applyFill="1" applyBorder="1" applyAlignment="1" applyProtection="1">
      <alignment horizontal="center" vertical="center"/>
    </xf>
    <xf numFmtId="164" fontId="14" fillId="8" borderId="25" xfId="0" applyFont="1" applyFill="1" applyBorder="1" applyAlignment="1" applyProtection="1">
      <alignment horizontal="center" vertical="center" wrapText="1"/>
    </xf>
    <xf numFmtId="164" fontId="14" fillId="8" borderId="10" xfId="0" applyFont="1" applyFill="1" applyBorder="1" applyAlignment="1" applyProtection="1">
      <alignment horizontal="center" vertical="center" wrapText="1"/>
    </xf>
    <xf numFmtId="164" fontId="14" fillId="8" borderId="11" xfId="0" applyFont="1" applyFill="1" applyBorder="1" applyAlignment="1" applyProtection="1">
      <alignment horizontal="center" vertical="center" wrapText="1"/>
    </xf>
    <xf numFmtId="170" fontId="14" fillId="0" borderId="38" xfId="2" applyNumberFormat="1" applyFont="1" applyBorder="1" applyAlignment="1" applyProtection="1">
      <alignment horizontal="center" vertical="center"/>
      <protection locked="0"/>
    </xf>
    <xf numFmtId="170" fontId="14" fillId="0" borderId="31" xfId="2" applyNumberFormat="1" applyFont="1" applyBorder="1" applyAlignment="1" applyProtection="1">
      <alignment horizontal="center" vertical="center"/>
      <protection locked="0"/>
    </xf>
    <xf numFmtId="170" fontId="14" fillId="0" borderId="33" xfId="2" applyNumberFormat="1" applyFont="1" applyBorder="1" applyAlignment="1" applyProtection="1">
      <alignment horizontal="center" vertical="center"/>
      <protection locked="0"/>
    </xf>
    <xf numFmtId="165" fontId="14" fillId="0" borderId="0" xfId="0" applyNumberFormat="1" applyFont="1" applyBorder="1" applyAlignment="1" applyProtection="1">
      <alignment horizontal="left" vertical="center"/>
    </xf>
    <xf numFmtId="164" fontId="46" fillId="0" borderId="0" xfId="0" applyFont="1" applyAlignment="1" applyProtection="1">
      <alignment horizontal="center" vertical="center"/>
    </xf>
    <xf numFmtId="164" fontId="15" fillId="0" borderId="34" xfId="0" applyFont="1" applyBorder="1" applyAlignment="1" applyProtection="1">
      <alignment horizontal="right" vertical="center"/>
    </xf>
    <xf numFmtId="164" fontId="15" fillId="0" borderId="3" xfId="0" applyFont="1" applyBorder="1" applyAlignment="1" applyProtection="1">
      <alignment horizontal="right" vertical="center"/>
    </xf>
    <xf numFmtId="49" fontId="10" fillId="0" borderId="31" xfId="0" applyNumberFormat="1" applyFont="1" applyBorder="1" applyAlignment="1" applyProtection="1">
      <alignment horizontal="center" vertical="center" wrapText="1"/>
    </xf>
    <xf numFmtId="49" fontId="10" fillId="0" borderId="37" xfId="0" applyNumberFormat="1" applyFont="1" applyBorder="1" applyAlignment="1" applyProtection="1">
      <alignment horizontal="center" vertical="center" wrapText="1"/>
    </xf>
    <xf numFmtId="49" fontId="10" fillId="0" borderId="38" xfId="0" applyNumberFormat="1" applyFont="1" applyBorder="1" applyAlignment="1" applyProtection="1">
      <alignment horizontal="center" vertical="center" wrapText="1"/>
    </xf>
    <xf numFmtId="164" fontId="9" fillId="0" borderId="52" xfId="0" applyFont="1" applyFill="1" applyBorder="1" applyAlignment="1" applyProtection="1">
      <alignment horizontal="left" vertical="center"/>
    </xf>
    <xf numFmtId="164" fontId="9" fillId="0" borderId="48" xfId="0" applyFont="1" applyFill="1" applyBorder="1" applyAlignment="1" applyProtection="1">
      <alignment horizontal="left" vertical="center"/>
    </xf>
    <xf numFmtId="170" fontId="14" fillId="0" borderId="37" xfId="2" applyNumberFormat="1" applyFont="1" applyBorder="1" applyAlignment="1" applyProtection="1">
      <alignment horizontal="center"/>
    </xf>
    <xf numFmtId="170" fontId="14" fillId="0" borderId="33" xfId="2" applyNumberFormat="1" applyFont="1" applyBorder="1" applyAlignment="1" applyProtection="1">
      <alignment horizontal="center"/>
    </xf>
    <xf numFmtId="164" fontId="9" fillId="0" borderId="0" xfId="0" applyFont="1" applyFill="1" applyBorder="1" applyAlignment="1" applyProtection="1">
      <alignment horizontal="left" vertical="center"/>
    </xf>
    <xf numFmtId="170" fontId="14" fillId="0" borderId="38" xfId="2" applyNumberFormat="1" applyFont="1" applyBorder="1" applyAlignment="1" applyProtection="1">
      <alignment horizontal="center"/>
    </xf>
    <xf numFmtId="164" fontId="9" fillId="0" borderId="51" xfId="0" applyFont="1" applyFill="1" applyBorder="1" applyAlignment="1" applyProtection="1">
      <alignment horizontal="left" vertical="center"/>
    </xf>
    <xf numFmtId="164" fontId="9" fillId="0" borderId="46" xfId="0" applyFont="1" applyFill="1" applyBorder="1" applyAlignment="1" applyProtection="1">
      <alignment horizontal="left" vertical="center"/>
    </xf>
    <xf numFmtId="170" fontId="14" fillId="0" borderId="31" xfId="2" applyNumberFormat="1" applyFont="1" applyBorder="1" applyAlignment="1" applyProtection="1">
      <alignment horizontal="center"/>
    </xf>
    <xf numFmtId="164" fontId="9" fillId="0" borderId="17" xfId="0" applyFont="1" applyFill="1" applyBorder="1" applyAlignment="1" applyProtection="1">
      <alignment horizontal="left" vertical="center"/>
    </xf>
    <xf numFmtId="170" fontId="14" fillId="0" borderId="32" xfId="2" applyNumberFormat="1" applyFont="1" applyBorder="1" applyAlignment="1" applyProtection="1">
      <alignment horizontal="center"/>
    </xf>
    <xf numFmtId="164" fontId="5" fillId="4" borderId="25" xfId="0" applyFont="1" applyFill="1" applyBorder="1" applyAlignment="1" applyProtection="1">
      <alignment horizontal="center" vertical="center" wrapText="1"/>
    </xf>
    <xf numFmtId="164" fontId="5" fillId="4" borderId="11" xfId="0" applyFont="1" applyFill="1" applyBorder="1" applyAlignment="1" applyProtection="1">
      <alignment horizontal="center" vertical="center" wrapText="1"/>
    </xf>
    <xf numFmtId="164" fontId="14" fillId="2" borderId="34" xfId="0" applyFont="1" applyFill="1" applyBorder="1" applyAlignment="1">
      <alignment horizontal="right" vertical="center"/>
    </xf>
    <xf numFmtId="164" fontId="14" fillId="2" borderId="3" xfId="0" applyFont="1" applyFill="1" applyBorder="1" applyAlignment="1">
      <alignment horizontal="right" vertical="center"/>
    </xf>
    <xf numFmtId="164" fontId="14" fillId="2" borderId="28" xfId="0" applyFont="1" applyFill="1" applyBorder="1" applyAlignment="1">
      <alignment horizontal="right" vertical="center"/>
    </xf>
    <xf numFmtId="164" fontId="14" fillId="2" borderId="34" xfId="0" applyFont="1" applyFill="1" applyBorder="1" applyAlignment="1">
      <alignment horizontal="right" vertical="center" wrapText="1"/>
    </xf>
    <xf numFmtId="164" fontId="14" fillId="2" borderId="3" xfId="0" applyFont="1" applyFill="1" applyBorder="1" applyAlignment="1">
      <alignment horizontal="right" vertical="center" wrapText="1"/>
    </xf>
    <xf numFmtId="164" fontId="14" fillId="2" borderId="28" xfId="0" applyFont="1" applyFill="1" applyBorder="1" applyAlignment="1">
      <alignment horizontal="right" vertical="center" wrapText="1"/>
    </xf>
    <xf numFmtId="49" fontId="12" fillId="0" borderId="44" xfId="0" applyNumberFormat="1" applyFont="1" applyBorder="1" applyAlignment="1" applyProtection="1">
      <alignment horizontal="center" vertical="center" wrapText="1"/>
    </xf>
    <xf numFmtId="49" fontId="12" fillId="0" borderId="45" xfId="0" applyNumberFormat="1" applyFont="1" applyBorder="1" applyAlignment="1" applyProtection="1">
      <alignment horizontal="center" vertical="center" wrapText="1"/>
    </xf>
    <xf numFmtId="49" fontId="12" fillId="0" borderId="47" xfId="0" applyNumberFormat="1" applyFont="1" applyBorder="1" applyAlignment="1" applyProtection="1">
      <alignment horizontal="center" vertical="center" wrapText="1"/>
    </xf>
    <xf numFmtId="49" fontId="12" fillId="0" borderId="53" xfId="0" applyNumberFormat="1" applyFont="1" applyBorder="1" applyAlignment="1" applyProtection="1">
      <alignment horizontal="center" vertical="center" wrapText="1"/>
    </xf>
    <xf numFmtId="164" fontId="10" fillId="0" borderId="0" xfId="0" applyFont="1" applyBorder="1" applyAlignment="1" applyProtection="1">
      <alignment horizontal="left" vertical="center" wrapText="1"/>
      <protection locked="0"/>
    </xf>
    <xf numFmtId="164" fontId="10" fillId="0" borderId="13" xfId="0" applyFont="1" applyBorder="1" applyAlignment="1" applyProtection="1">
      <alignment horizontal="left" vertical="center" wrapText="1"/>
      <protection locked="0"/>
    </xf>
    <xf numFmtId="164" fontId="10" fillId="0" borderId="17" xfId="0" applyFont="1" applyBorder="1" applyAlignment="1" applyProtection="1">
      <alignment horizontal="left" vertical="center" wrapText="1"/>
      <protection locked="0"/>
    </xf>
    <xf numFmtId="164" fontId="10" fillId="0" borderId="39" xfId="0" applyFont="1" applyBorder="1" applyAlignment="1" applyProtection="1">
      <alignment horizontal="left" vertical="center" wrapText="1"/>
      <protection locked="0"/>
    </xf>
    <xf numFmtId="164" fontId="10" fillId="0" borderId="2" xfId="0" applyFont="1" applyBorder="1" applyAlignment="1" applyProtection="1">
      <alignment horizontal="left" vertical="center" wrapText="1"/>
      <protection locked="0"/>
    </xf>
    <xf numFmtId="164" fontId="10" fillId="0" borderId="12" xfId="0" applyFont="1" applyBorder="1" applyAlignment="1" applyProtection="1">
      <alignment horizontal="left" vertical="center" wrapText="1"/>
      <protection locked="0"/>
    </xf>
    <xf numFmtId="164" fontId="14" fillId="2" borderId="31" xfId="0" applyFont="1" applyFill="1" applyBorder="1" applyAlignment="1" applyProtection="1">
      <alignment horizontal="center" vertical="center" wrapText="1"/>
    </xf>
    <xf numFmtId="164" fontId="14" fillId="2" borderId="37" xfId="0" applyFont="1" applyFill="1" applyBorder="1" applyAlignment="1" applyProtection="1">
      <alignment horizontal="center" vertical="center" wrapText="1"/>
    </xf>
    <xf numFmtId="164" fontId="14" fillId="2" borderId="38" xfId="0" applyFont="1" applyFill="1" applyBorder="1" applyAlignment="1" applyProtection="1">
      <alignment horizontal="center" vertical="center" wrapText="1"/>
    </xf>
    <xf numFmtId="164" fontId="14" fillId="2" borderId="25" xfId="0" applyFont="1" applyFill="1" applyBorder="1" applyAlignment="1" applyProtection="1">
      <alignment horizontal="center" vertical="center"/>
    </xf>
    <xf numFmtId="164" fontId="14" fillId="2" borderId="17" xfId="0" applyFont="1" applyFill="1" applyBorder="1" applyAlignment="1" applyProtection="1">
      <alignment horizontal="center" vertical="center"/>
    </xf>
    <xf numFmtId="164" fontId="14" fillId="2" borderId="39" xfId="0" applyFont="1" applyFill="1" applyBorder="1" applyAlignment="1" applyProtection="1">
      <alignment horizontal="center" vertical="center"/>
    </xf>
    <xf numFmtId="164" fontId="14" fillId="2" borderId="10" xfId="0" applyFont="1" applyFill="1" applyBorder="1" applyAlignment="1" applyProtection="1">
      <alignment horizontal="center" vertical="center"/>
    </xf>
    <xf numFmtId="164" fontId="14" fillId="2" borderId="0" xfId="0" applyFont="1" applyFill="1" applyBorder="1" applyAlignment="1" applyProtection="1">
      <alignment horizontal="center" vertical="center"/>
    </xf>
    <xf numFmtId="164" fontId="14" fillId="2" borderId="13" xfId="0" applyFont="1" applyFill="1" applyBorder="1" applyAlignment="1" applyProtection="1">
      <alignment horizontal="center" vertical="center"/>
    </xf>
    <xf numFmtId="164" fontId="14" fillId="2" borderId="11" xfId="0" applyFont="1" applyFill="1" applyBorder="1" applyAlignment="1" applyProtection="1">
      <alignment horizontal="center" vertical="center"/>
    </xf>
    <xf numFmtId="164" fontId="14" fillId="2" borderId="2" xfId="0" applyFont="1" applyFill="1" applyBorder="1" applyAlignment="1" applyProtection="1">
      <alignment horizontal="center" vertical="center"/>
    </xf>
    <xf numFmtId="164" fontId="14" fillId="2" borderId="12" xfId="0" applyFont="1" applyFill="1" applyBorder="1" applyAlignment="1" applyProtection="1">
      <alignment horizontal="center" vertical="center"/>
    </xf>
    <xf numFmtId="164" fontId="46" fillId="0" borderId="0" xfId="0" applyFont="1" applyAlignment="1">
      <alignment horizontal="center"/>
    </xf>
    <xf numFmtId="164" fontId="10" fillId="0" borderId="0" xfId="0" applyFont="1" applyBorder="1" applyAlignment="1" applyProtection="1">
      <alignment horizontal="center" vertical="center" wrapText="1"/>
      <protection locked="0"/>
    </xf>
    <xf numFmtId="164" fontId="10" fillId="0" borderId="13" xfId="0" applyFont="1" applyBorder="1" applyAlignment="1" applyProtection="1">
      <alignment horizontal="center" vertical="center" wrapText="1"/>
      <protection locked="0"/>
    </xf>
    <xf numFmtId="164" fontId="47" fillId="0" borderId="0" xfId="0" applyFont="1" applyAlignment="1">
      <alignment horizontal="center" vertical="center"/>
    </xf>
    <xf numFmtId="164" fontId="12" fillId="0" borderId="0" xfId="0" applyFont="1" applyAlignment="1" applyProtection="1">
      <alignment horizontal="left" vertical="center" wrapText="1"/>
    </xf>
    <xf numFmtId="0" fontId="13" fillId="0" borderId="2" xfId="0" applyNumberFormat="1" applyFont="1" applyBorder="1" applyAlignment="1" applyProtection="1">
      <alignment horizontal="left"/>
      <protection locked="0"/>
    </xf>
    <xf numFmtId="164" fontId="7" fillId="0" borderId="3" xfId="0" applyFont="1" applyBorder="1" applyAlignment="1" applyProtection="1">
      <alignment horizontal="left"/>
    </xf>
    <xf numFmtId="49" fontId="14" fillId="0" borderId="31" xfId="0" applyNumberFormat="1" applyFont="1" applyBorder="1" applyAlignment="1" applyProtection="1">
      <alignment horizontal="center" vertical="center"/>
      <protection locked="0"/>
    </xf>
    <xf numFmtId="49" fontId="14" fillId="0" borderId="37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left" vertical="center" wrapText="1"/>
      <protection locked="0"/>
    </xf>
    <xf numFmtId="49" fontId="10" fillId="0" borderId="17" xfId="0" applyNumberFormat="1" applyFont="1" applyBorder="1" applyAlignment="1" applyProtection="1">
      <alignment horizontal="left" vertical="center" wrapText="1"/>
      <protection locked="0"/>
    </xf>
    <xf numFmtId="49" fontId="10" fillId="0" borderId="39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49" fontId="10" fillId="0" borderId="31" xfId="0" applyNumberFormat="1" applyFont="1" applyBorder="1" applyAlignment="1" applyProtection="1">
      <alignment horizontal="left" vertical="center" wrapText="1"/>
      <protection locked="0"/>
    </xf>
    <xf numFmtId="49" fontId="10" fillId="0" borderId="37" xfId="0" applyNumberFormat="1" applyFont="1" applyBorder="1" applyAlignment="1" applyProtection="1">
      <alignment horizontal="left" vertical="center" wrapText="1"/>
      <protection locked="0"/>
    </xf>
    <xf numFmtId="49" fontId="10" fillId="0" borderId="38" xfId="0" applyNumberFormat="1" applyFont="1" applyBorder="1" applyAlignment="1" applyProtection="1">
      <alignment horizontal="left" vertical="center" wrapText="1"/>
      <protection locked="0"/>
    </xf>
    <xf numFmtId="164" fontId="12" fillId="0" borderId="0" xfId="0" applyFont="1" applyBorder="1" applyAlignment="1" applyProtection="1">
      <alignment horizontal="left" vertical="center" wrapText="1"/>
    </xf>
    <xf numFmtId="164" fontId="28" fillId="0" borderId="0" xfId="0" applyFont="1" applyAlignment="1" applyProtection="1">
      <alignment horizontal="left" vertical="center" wrapText="1"/>
    </xf>
    <xf numFmtId="164" fontId="8" fillId="0" borderId="0" xfId="0" applyFont="1" applyAlignment="1" applyProtection="1">
      <alignment horizontal="center"/>
    </xf>
    <xf numFmtId="0" fontId="13" fillId="0" borderId="11" xfId="0" applyNumberFormat="1" applyFont="1" applyBorder="1" applyAlignment="1" applyProtection="1">
      <alignment horizontal="left" vertical="center" wrapText="1"/>
      <protection locked="0"/>
    </xf>
    <xf numFmtId="0" fontId="13" fillId="0" borderId="2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center" wrapText="1"/>
    </xf>
    <xf numFmtId="0" fontId="12" fillId="0" borderId="13" xfId="0" applyNumberFormat="1" applyFont="1" applyBorder="1" applyAlignment="1" applyProtection="1">
      <alignment horizontal="left" vertical="center" wrapText="1"/>
    </xf>
    <xf numFmtId="0" fontId="14" fillId="0" borderId="0" xfId="0" applyNumberFormat="1" applyFont="1" applyBorder="1" applyAlignment="1" applyProtection="1">
      <alignment horizontal="left" vertical="center" wrapText="1"/>
    </xf>
    <xf numFmtId="0" fontId="14" fillId="0" borderId="13" xfId="0" applyNumberFormat="1" applyFont="1" applyBorder="1" applyAlignment="1" applyProtection="1">
      <alignment horizontal="left" vertical="center" wrapText="1"/>
    </xf>
    <xf numFmtId="164" fontId="14" fillId="4" borderId="34" xfId="0" applyFont="1" applyFill="1" applyBorder="1" applyAlignment="1" applyProtection="1">
      <alignment horizontal="center" vertical="center"/>
    </xf>
    <xf numFmtId="164" fontId="14" fillId="4" borderId="3" xfId="0" applyFont="1" applyFill="1" applyBorder="1" applyAlignment="1" applyProtection="1">
      <alignment horizontal="center" vertical="center"/>
    </xf>
    <xf numFmtId="164" fontId="14" fillId="4" borderId="28" xfId="0" applyFont="1" applyFill="1" applyBorder="1" applyAlignment="1" applyProtection="1">
      <alignment horizontal="center" vertical="center"/>
    </xf>
    <xf numFmtId="164" fontId="13" fillId="0" borderId="11" xfId="0" applyFont="1" applyBorder="1" applyAlignment="1" applyProtection="1">
      <alignment horizontal="left" vertical="center" wrapText="1"/>
      <protection locked="0"/>
    </xf>
    <xf numFmtId="164" fontId="13" fillId="0" borderId="2" xfId="0" applyFont="1" applyBorder="1" applyAlignment="1" applyProtection="1">
      <alignment horizontal="left" vertical="center" wrapText="1"/>
      <protection locked="0"/>
    </xf>
    <xf numFmtId="164" fontId="13" fillId="0" borderId="12" xfId="0" applyFont="1" applyBorder="1" applyAlignment="1" applyProtection="1">
      <alignment horizontal="left" vertical="center" wrapText="1"/>
      <protection locked="0"/>
    </xf>
  </cellXfs>
  <cellStyles count="15">
    <cellStyle name="Comma" xfId="1" builtinId="3"/>
    <cellStyle name="Currency" xfId="2" builtinId="4"/>
    <cellStyle name="Normal" xfId="0" builtinId="0"/>
    <cellStyle name="Normal 2" xfId="3"/>
    <cellStyle name="Normal 2 2" xfId="4"/>
    <cellStyle name="Normal 2 2 2" xfId="9"/>
    <cellStyle name="Normal 2 3" xfId="7"/>
    <cellStyle name="Normal 2 3 2" xfId="10"/>
    <cellStyle name="Normal 2 4" xfId="11"/>
    <cellStyle name="Normal 2 5" xfId="14"/>
    <cellStyle name="Normal 3" xfId="5"/>
    <cellStyle name="Normal 3 2" xfId="6"/>
    <cellStyle name="Normal 3 2 2" xfId="12"/>
    <cellStyle name="Normal 3 3" xfId="13"/>
    <cellStyle name="Percent" xfId="8" builtinId="5"/>
  </cellStyles>
  <dxfs count="0"/>
  <tableStyles count="0" defaultTableStyle="TableStyleMedium9" defaultPivotStyle="PivotStyleLight16"/>
  <colors>
    <mruColors>
      <color rgb="FF00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87630</xdr:rowOff>
    </xdr:from>
    <xdr:to>
      <xdr:col>8</xdr:col>
      <xdr:colOff>2476500</xdr:colOff>
      <xdr:row>3</xdr:row>
      <xdr:rowOff>116205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6240" y="217170"/>
          <a:ext cx="6347460" cy="1141095"/>
        </a:xfrm>
        <a:prstGeom prst="ribbon">
          <a:avLst>
            <a:gd name="adj1" fmla="val 12500"/>
            <a:gd name="adj2" fmla="val 50000"/>
          </a:avLst>
        </a:prstGeom>
        <a:solidFill>
          <a:srgbClr val="CCFFFF"/>
        </a:solidFill>
        <a:ln w="1587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DO FIRST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FILL-IN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334353</xdr:colOff>
      <xdr:row>4</xdr:row>
      <xdr:rowOff>167455</xdr:rowOff>
    </xdr:from>
    <xdr:ext cx="184731" cy="937629"/>
    <xdr:sp macro="" textlink="">
      <xdr:nvSpPr>
        <xdr:cNvPr id="2" name="Rectangle 1"/>
        <xdr:cNvSpPr/>
      </xdr:nvSpPr>
      <xdr:spPr>
        <a:xfrm>
          <a:off x="1142073" y="5789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75273</xdr:colOff>
      <xdr:row>4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313523" y="1032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174334</xdr:colOff>
      <xdr:row>4</xdr:row>
      <xdr:rowOff>152215</xdr:rowOff>
    </xdr:from>
    <xdr:ext cx="184731" cy="937629"/>
    <xdr:sp macro="" textlink="">
      <xdr:nvSpPr>
        <xdr:cNvPr id="4" name="Rectangle 3"/>
        <xdr:cNvSpPr/>
      </xdr:nvSpPr>
      <xdr:spPr>
        <a:xfrm>
          <a:off x="1412584" y="112376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4</xdr:row>
      <xdr:rowOff>167455</xdr:rowOff>
    </xdr:from>
    <xdr:ext cx="184731" cy="937629"/>
    <xdr:sp macro="" textlink="">
      <xdr:nvSpPr>
        <xdr:cNvPr id="5" name="Rectangle 4"/>
        <xdr:cNvSpPr/>
      </xdr:nvSpPr>
      <xdr:spPr>
        <a:xfrm>
          <a:off x="1238250" y="113900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75273</xdr:colOff>
      <xdr:row>4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174334</xdr:colOff>
      <xdr:row>4</xdr:row>
      <xdr:rowOff>152215</xdr:rowOff>
    </xdr:from>
    <xdr:ext cx="184731" cy="937629"/>
    <xdr:sp macro="" textlink="">
      <xdr:nvSpPr>
        <xdr:cNvPr id="4" name="Rectangle 3"/>
        <xdr:cNvSpPr/>
      </xdr:nvSpPr>
      <xdr:spPr>
        <a:xfrm>
          <a:off x="1622134" y="11047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161925</xdr:colOff>
      <xdr:row>3</xdr:row>
      <xdr:rowOff>57150</xdr:rowOff>
    </xdr:from>
    <xdr:to>
      <xdr:col>2</xdr:col>
      <xdr:colOff>1152525</xdr:colOff>
      <xdr:row>6</xdr:row>
      <xdr:rowOff>66676</xdr:rowOff>
    </xdr:to>
    <xdr:sp macro="" textlink="">
      <xdr:nvSpPr>
        <xdr:cNvPr id="2" name="Rectangle 1"/>
        <xdr:cNvSpPr/>
      </xdr:nvSpPr>
      <xdr:spPr bwMode="auto">
        <a:xfrm>
          <a:off x="161925" y="628650"/>
          <a:ext cx="2314575" cy="1133476"/>
        </a:xfrm>
        <a:prstGeom prst="rect">
          <a:avLst/>
        </a:pr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eaLnBrk="1" fontAlgn="auto" latinLnBrk="0" hangingPunct="1"/>
          <a:r>
            <a:rPr lang="en-US" sz="110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                                             </a:t>
          </a:r>
          <a:r>
            <a:rPr lang="en-US" sz="1100">
              <a:effectLst/>
              <a:latin typeface="+mn-lt"/>
              <a:ea typeface="+mn-ea"/>
              <a:cs typeface="+mn-cs"/>
            </a:rPr>
            <a:t>To avoid rounding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issues, please key only whole numbers and not cents.  Cents may also be created when using formulas.  If this happens, type over the calculated amount within the cell.</a:t>
          </a:r>
          <a:endParaRPr lang="en-US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60775</xdr:rowOff>
    </xdr:from>
    <xdr:ext cx="184731" cy="937629"/>
    <xdr:sp macro="" textlink="">
      <xdr:nvSpPr>
        <xdr:cNvPr id="2" name="Rectangle 1"/>
        <xdr:cNvSpPr/>
      </xdr:nvSpPr>
      <xdr:spPr>
        <a:xfrm>
          <a:off x="4892040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75273</xdr:colOff>
      <xdr:row>4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174334</xdr:colOff>
      <xdr:row>4</xdr:row>
      <xdr:rowOff>152215</xdr:rowOff>
    </xdr:from>
    <xdr:ext cx="184731" cy="937629"/>
    <xdr:sp macro="" textlink="">
      <xdr:nvSpPr>
        <xdr:cNvPr id="4" name="Rectangle 3"/>
        <xdr:cNvSpPr/>
      </xdr:nvSpPr>
      <xdr:spPr>
        <a:xfrm>
          <a:off x="1622134" y="110471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</xdr:row>
      <xdr:rowOff>167455</xdr:rowOff>
    </xdr:from>
    <xdr:ext cx="184731" cy="937629"/>
    <xdr:sp macro="" textlink="">
      <xdr:nvSpPr>
        <xdr:cNvPr id="5" name="Rectangle 4"/>
        <xdr:cNvSpPr/>
      </xdr:nvSpPr>
      <xdr:spPr>
        <a:xfrm>
          <a:off x="1447800" y="111995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174334</xdr:colOff>
      <xdr:row>4</xdr:row>
      <xdr:rowOff>152215</xdr:rowOff>
    </xdr:from>
    <xdr:ext cx="184731" cy="937629"/>
    <xdr:sp macro="" textlink="">
      <xdr:nvSpPr>
        <xdr:cNvPr id="3" name="Rectangle 2"/>
        <xdr:cNvSpPr/>
      </xdr:nvSpPr>
      <xdr:spPr>
        <a:xfrm>
          <a:off x="1401154" y="5636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</xdr:row>
      <xdr:rowOff>167455</xdr:rowOff>
    </xdr:from>
    <xdr:ext cx="184731" cy="937629"/>
    <xdr:sp macro="" textlink="">
      <xdr:nvSpPr>
        <xdr:cNvPr id="4" name="Rectangle 3"/>
        <xdr:cNvSpPr/>
      </xdr:nvSpPr>
      <xdr:spPr>
        <a:xfrm>
          <a:off x="1000125" y="122473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85725</xdr:colOff>
      <xdr:row>3</xdr:row>
      <xdr:rowOff>0</xdr:rowOff>
    </xdr:from>
    <xdr:to>
      <xdr:col>2</xdr:col>
      <xdr:colOff>952500</xdr:colOff>
      <xdr:row>6</xdr:row>
      <xdr:rowOff>104775</xdr:rowOff>
    </xdr:to>
    <xdr:sp macro="" textlink="">
      <xdr:nvSpPr>
        <xdr:cNvPr id="2" name="Rectangle 1"/>
        <xdr:cNvSpPr/>
      </xdr:nvSpPr>
      <xdr:spPr bwMode="auto">
        <a:xfrm>
          <a:off x="85725" y="571500"/>
          <a:ext cx="2314575" cy="1162050"/>
        </a:xfrm>
        <a:prstGeom prst="rect">
          <a:avLst/>
        </a:pr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                                             </a:t>
          </a:r>
          <a:r>
            <a:rPr lang="en-US" sz="1100">
              <a:effectLst/>
              <a:latin typeface="+mn-lt"/>
              <a:ea typeface="+mn-ea"/>
              <a:cs typeface="+mn-cs"/>
            </a:rPr>
            <a:t>To avoid rounding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issues, please key only whole numbers and not cents.  Cents may also be created when using formulas.  If this happens, type over the calculated amount within the cell.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167455</xdr:rowOff>
    </xdr:from>
    <xdr:ext cx="184731" cy="937629"/>
    <xdr:sp macro="" textlink="">
      <xdr:nvSpPr>
        <xdr:cNvPr id="2" name="Rectangle 1"/>
        <xdr:cNvSpPr/>
      </xdr:nvSpPr>
      <xdr:spPr>
        <a:xfrm>
          <a:off x="1142073" y="822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2"/>
  <sheetViews>
    <sheetView workbookViewId="0">
      <selection activeCell="A14" sqref="A14"/>
    </sheetView>
  </sheetViews>
  <sheetFormatPr defaultRowHeight="11.25" x14ac:dyDescent="0.2"/>
  <cols>
    <col min="1" max="1" width="60.5" customWidth="1"/>
  </cols>
  <sheetData>
    <row r="1" spans="1:1" ht="16.5" thickBot="1" x14ac:dyDescent="0.3">
      <c r="A1" s="91" t="s">
        <v>300</v>
      </c>
    </row>
    <row r="2" spans="1:1" ht="15" x14ac:dyDescent="0.2">
      <c r="A2" s="20" t="s">
        <v>336</v>
      </c>
    </row>
    <row r="3" spans="1:1" ht="15" x14ac:dyDescent="0.2">
      <c r="A3" s="20" t="s">
        <v>337</v>
      </c>
    </row>
    <row r="4" spans="1:1" ht="15" x14ac:dyDescent="0.2">
      <c r="A4" s="20" t="s">
        <v>301</v>
      </c>
    </row>
    <row r="5" spans="1:1" ht="15" x14ac:dyDescent="0.2">
      <c r="A5" s="20" t="s">
        <v>302</v>
      </c>
    </row>
    <row r="6" spans="1:1" ht="15" x14ac:dyDescent="0.2">
      <c r="A6" s="20" t="s">
        <v>303</v>
      </c>
    </row>
    <row r="7" spans="1:1" ht="15" x14ac:dyDescent="0.2">
      <c r="A7" s="20" t="s">
        <v>304</v>
      </c>
    </row>
    <row r="8" spans="1:1" ht="15" x14ac:dyDescent="0.2">
      <c r="A8" s="20" t="s">
        <v>305</v>
      </c>
    </row>
    <row r="9" spans="1:1" ht="15" x14ac:dyDescent="0.2">
      <c r="A9" s="20" t="s">
        <v>306</v>
      </c>
    </row>
    <row r="10" spans="1:1" ht="15" x14ac:dyDescent="0.2">
      <c r="A10" s="20" t="s">
        <v>307</v>
      </c>
    </row>
    <row r="11" spans="1:1" ht="15" x14ac:dyDescent="0.2">
      <c r="A11" s="20" t="s">
        <v>338</v>
      </c>
    </row>
    <row r="12" spans="1:1" ht="15" x14ac:dyDescent="0.2">
      <c r="A12" s="20" t="s">
        <v>219</v>
      </c>
    </row>
  </sheetData>
  <sheetProtection password="89C2"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0000"/>
  </sheetPr>
  <dimension ref="A1:R49"/>
  <sheetViews>
    <sheetView showGridLines="0" tabSelected="1" zoomScaleNormal="100" workbookViewId="0">
      <selection activeCell="K20" sqref="K20"/>
    </sheetView>
  </sheetViews>
  <sheetFormatPr defaultRowHeight="11.25" x14ac:dyDescent="0.2"/>
  <cols>
    <col min="1" max="1" width="7.33203125" style="1" customWidth="1"/>
    <col min="2" max="2" width="6" style="1" customWidth="1"/>
    <col min="3" max="3" width="20.83203125" style="1" customWidth="1"/>
    <col min="4" max="4" width="5.5" style="1" customWidth="1"/>
    <col min="5" max="5" width="6.5" style="1" customWidth="1"/>
    <col min="6" max="6" width="3.33203125" style="1" customWidth="1"/>
    <col min="7" max="7" width="5.33203125" style="1" customWidth="1"/>
    <col min="8" max="8" width="38.5" style="1" customWidth="1"/>
    <col min="9" max="9" width="44.83203125" style="1" customWidth="1"/>
    <col min="10" max="15" width="9.33203125" style="1"/>
    <col min="16" max="16" width="11.1640625" style="1" customWidth="1"/>
    <col min="17" max="17" width="29.6640625" style="1" hidden="1" customWidth="1"/>
    <col min="18" max="18" width="9.1640625" style="1" customWidth="1"/>
    <col min="19" max="16384" width="9.33203125" style="1"/>
  </cols>
  <sheetData>
    <row r="1" spans="1:18" s="255" customFormat="1" ht="30" customHeight="1" x14ac:dyDescent="0.2">
      <c r="A1" s="315" t="s">
        <v>431</v>
      </c>
      <c r="B1" s="315"/>
      <c r="C1" s="315"/>
      <c r="D1" s="315"/>
      <c r="E1" s="315"/>
      <c r="F1" s="315"/>
      <c r="G1" s="315"/>
      <c r="H1" s="315"/>
      <c r="I1" s="315"/>
    </row>
    <row r="2" spans="1:18" s="255" customFormat="1" ht="5.0999999999999996" customHeight="1" x14ac:dyDescent="0.2">
      <c r="A2" s="258"/>
      <c r="B2" s="258"/>
      <c r="C2" s="258"/>
      <c r="D2" s="258"/>
      <c r="E2" s="258"/>
      <c r="F2" s="258"/>
      <c r="G2" s="258"/>
      <c r="H2" s="258"/>
      <c r="I2" s="258"/>
    </row>
    <row r="3" spans="1:18" ht="87.75" customHeight="1" x14ac:dyDescent="0.2">
      <c r="A3" s="325"/>
      <c r="B3" s="325"/>
      <c r="C3" s="325"/>
      <c r="D3" s="325"/>
      <c r="E3" s="325"/>
      <c r="F3" s="325"/>
      <c r="G3" s="325"/>
      <c r="H3" s="325"/>
      <c r="I3" s="325"/>
      <c r="J3" s="32"/>
      <c r="K3" s="32"/>
      <c r="L3" s="32"/>
      <c r="M3" s="32"/>
      <c r="N3" s="32"/>
      <c r="O3" s="32"/>
      <c r="P3" s="32"/>
      <c r="Q3" s="32"/>
    </row>
    <row r="5" spans="1:18" ht="21" customHeight="1" x14ac:dyDescent="0.2"/>
    <row r="6" spans="1:18" ht="30" customHeight="1" x14ac:dyDescent="0.2">
      <c r="A6" s="318" t="s">
        <v>472</v>
      </c>
      <c r="B6" s="318"/>
      <c r="C6" s="318"/>
      <c r="D6" s="318"/>
      <c r="E6" s="318"/>
      <c r="F6" s="318"/>
      <c r="G6" s="318"/>
      <c r="H6" s="318"/>
      <c r="I6" s="318"/>
    </row>
    <row r="7" spans="1:18" ht="9.9499999999999993" customHeight="1" x14ac:dyDescent="0.2">
      <c r="A7" s="304"/>
      <c r="B7" s="304"/>
      <c r="C7" s="304"/>
      <c r="D7" s="304"/>
      <c r="E7" s="304"/>
      <c r="F7" s="304"/>
      <c r="G7" s="304"/>
      <c r="H7" s="304"/>
      <c r="I7" s="304"/>
    </row>
    <row r="8" spans="1:18" s="213" customFormat="1" ht="43.5" customHeight="1" x14ac:dyDescent="0.2">
      <c r="A8" s="319" t="s">
        <v>473</v>
      </c>
      <c r="B8" s="319"/>
      <c r="C8" s="319"/>
      <c r="D8" s="320" t="str">
        <f>IF(CCCCO!B7="","Type info on 'CCCCO' tab",CCCCO!B7)</f>
        <v>GRANT RENEWAL</v>
      </c>
      <c r="E8" s="320"/>
      <c r="F8" s="320"/>
      <c r="G8" s="320"/>
      <c r="H8" s="320"/>
      <c r="I8" s="303"/>
    </row>
    <row r="9" spans="1:18" s="213" customFormat="1" ht="15.75" customHeight="1" x14ac:dyDescent="0.2"/>
    <row r="10" spans="1:18" ht="30" customHeight="1" x14ac:dyDescent="0.25">
      <c r="A10" s="326" t="s">
        <v>261</v>
      </c>
      <c r="B10" s="326"/>
      <c r="C10" s="326"/>
      <c r="D10" s="326"/>
      <c r="E10" s="326"/>
      <c r="F10" s="326"/>
      <c r="G10" s="326"/>
      <c r="H10" s="326"/>
      <c r="I10" s="326"/>
      <c r="J10" s="37"/>
      <c r="K10" s="29"/>
      <c r="L10" s="29"/>
      <c r="M10" s="29"/>
      <c r="N10" s="29"/>
      <c r="O10" s="29"/>
    </row>
    <row r="11" spans="1:18" ht="9.9499999999999993" customHeight="1" x14ac:dyDescent="0.2"/>
    <row r="12" spans="1:18" s="43" customFormat="1" ht="39.950000000000003" customHeight="1" x14ac:dyDescent="0.2">
      <c r="A12" s="327" t="s">
        <v>320</v>
      </c>
      <c r="B12" s="327"/>
      <c r="C12" s="327"/>
      <c r="D12" s="328"/>
      <c r="E12" s="328"/>
      <c r="F12" s="328"/>
      <c r="G12" s="328"/>
      <c r="H12" s="328"/>
      <c r="I12" s="257" t="str">
        <f>IF(D12="","Please Select District","")</f>
        <v>Please Select District</v>
      </c>
    </row>
    <row r="13" spans="1:18" s="224" customFormat="1" ht="9.9499999999999993" customHeight="1" x14ac:dyDescent="0.25">
      <c r="B13" s="225"/>
      <c r="C13" s="225"/>
      <c r="D13" s="226"/>
      <c r="E13" s="226"/>
      <c r="F13" s="226"/>
      <c r="G13" s="226"/>
      <c r="H13" s="226"/>
      <c r="I13" s="226"/>
    </row>
    <row r="14" spans="1:18" s="43" customFormat="1" ht="44.25" customHeight="1" x14ac:dyDescent="0.2">
      <c r="A14" s="327" t="s">
        <v>309</v>
      </c>
      <c r="B14" s="327"/>
      <c r="C14" s="327"/>
      <c r="D14" s="330" t="s">
        <v>106</v>
      </c>
      <c r="E14" s="330"/>
      <c r="F14" s="330"/>
      <c r="G14" s="330"/>
      <c r="H14" s="330"/>
      <c r="I14" s="282" t="e">
        <f>'Reverse District Dropdown list '!E8</f>
        <v>#N/A</v>
      </c>
    </row>
    <row r="15" spans="1:18" s="43" customFormat="1" ht="9.9499999999999993" customHeight="1" x14ac:dyDescent="0.25">
      <c r="R15" s="154"/>
    </row>
    <row r="16" spans="1:18" s="43" customFormat="1" ht="39.950000000000003" customHeight="1" x14ac:dyDescent="0.2">
      <c r="A16" s="227"/>
      <c r="B16" s="227"/>
      <c r="C16" s="256" t="s">
        <v>318</v>
      </c>
      <c r="D16" s="329"/>
      <c r="E16" s="329"/>
      <c r="F16" s="329"/>
      <c r="G16" s="329"/>
      <c r="H16" s="329"/>
      <c r="I16" s="257" t="str">
        <f>IF(D16="","Please Select Project","")</f>
        <v>Please Select Project</v>
      </c>
    </row>
    <row r="17" spans="1:17" s="43" customFormat="1" ht="9.9499999999999993" customHeight="1" x14ac:dyDescent="0.2">
      <c r="C17" s="228"/>
      <c r="D17" s="70"/>
      <c r="E17" s="70"/>
      <c r="F17" s="70"/>
      <c r="G17" s="70"/>
      <c r="H17" s="92"/>
      <c r="I17" s="92"/>
    </row>
    <row r="18" spans="1:17" s="43" customFormat="1" ht="39.950000000000003" customHeight="1" x14ac:dyDescent="0.2">
      <c r="C18" s="256" t="s">
        <v>436</v>
      </c>
      <c r="D18" s="329"/>
      <c r="E18" s="329"/>
      <c r="F18" s="329"/>
      <c r="G18" s="329"/>
      <c r="H18" s="329"/>
      <c r="I18" s="257" t="str">
        <f>IF(D18="","Please Select Sector or N/A","")</f>
        <v>Please Select Sector or N/A</v>
      </c>
      <c r="Q18" s="43" t="str">
        <f>CONCATENATE(D16,D18)</f>
        <v/>
      </c>
    </row>
    <row r="19" spans="1:17" s="224" customFormat="1" ht="9.9499999999999993" customHeight="1" x14ac:dyDescent="0.25">
      <c r="B19" s="225"/>
      <c r="C19" s="225"/>
      <c r="D19" s="229"/>
      <c r="E19" s="229"/>
      <c r="F19" s="229"/>
      <c r="G19" s="229"/>
      <c r="H19" s="229"/>
      <c r="I19" s="229"/>
    </row>
    <row r="20" spans="1:17" s="43" customFormat="1" ht="30" customHeight="1" x14ac:dyDescent="0.25">
      <c r="B20" s="327" t="s">
        <v>322</v>
      </c>
      <c r="C20" s="327"/>
      <c r="D20" s="333" t="str">
        <f>IF(CCCCO!B5="","",CCCCO!B5)</f>
        <v>2017/18</v>
      </c>
      <c r="E20" s="334"/>
      <c r="F20" s="230"/>
      <c r="G20" s="335" t="str">
        <f>IF(D20="","Please Select Fiscal Year","")</f>
        <v/>
      </c>
      <c r="H20" s="335"/>
      <c r="I20" s="231"/>
      <c r="J20" s="231"/>
      <c r="K20" s="231"/>
      <c r="L20" s="231"/>
      <c r="M20" s="231"/>
      <c r="N20" s="231"/>
      <c r="O20" s="231"/>
      <c r="P20" s="231"/>
      <c r="Q20" s="231"/>
    </row>
    <row r="21" spans="1:17" s="224" customFormat="1" ht="9.9499999999999993" customHeight="1" x14ac:dyDescent="0.25">
      <c r="B21" s="225"/>
      <c r="C21" s="225"/>
      <c r="D21" s="229"/>
      <c r="E21" s="229"/>
      <c r="F21" s="229"/>
      <c r="G21" s="229"/>
      <c r="H21" s="229"/>
      <c r="I21" s="229"/>
    </row>
    <row r="22" spans="1:17" s="43" customFormat="1" ht="30" customHeight="1" x14ac:dyDescent="0.25">
      <c r="B22" s="327" t="s">
        <v>319</v>
      </c>
      <c r="C22" s="327"/>
      <c r="D22" s="317"/>
      <c r="E22" s="317"/>
      <c r="F22" s="112"/>
      <c r="G22" s="316"/>
      <c r="H22" s="316"/>
      <c r="I22" s="316"/>
      <c r="J22" s="231"/>
      <c r="K22" s="231"/>
      <c r="L22" s="231"/>
      <c r="M22" s="231"/>
      <c r="N22" s="231"/>
      <c r="O22" s="231"/>
      <c r="P22" s="231"/>
      <c r="Q22" s="231" t="e">
        <f>CONCATENATE(D22,#REF!,E22)</f>
        <v>#REF!</v>
      </c>
    </row>
    <row r="23" spans="1:17" s="43" customFormat="1" ht="9.9499999999999993" customHeight="1" x14ac:dyDescent="0.2">
      <c r="C23" s="228"/>
      <c r="D23" s="70"/>
      <c r="E23" s="70"/>
      <c r="F23" s="70"/>
      <c r="G23" s="70"/>
      <c r="H23" s="92"/>
      <c r="I23" s="92"/>
    </row>
    <row r="24" spans="1:17" s="235" customFormat="1" ht="30" customHeight="1" x14ac:dyDescent="0.2">
      <c r="A24" s="232"/>
      <c r="C24" s="256" t="s">
        <v>311</v>
      </c>
      <c r="D24" s="331" t="str">
        <f>IF(CCCCO!J11="","",CCCCO!J11)</f>
        <v/>
      </c>
      <c r="E24" s="331"/>
      <c r="F24" s="331"/>
      <c r="G24" s="331"/>
      <c r="H24" s="331"/>
      <c r="I24" s="234"/>
    </row>
    <row r="25" spans="1:17" s="235" customFormat="1" ht="9.9499999999999993" customHeight="1" x14ac:dyDescent="0.2">
      <c r="A25" s="232"/>
      <c r="C25" s="256"/>
      <c r="D25" s="236"/>
      <c r="E25" s="236"/>
      <c r="F25" s="236"/>
      <c r="G25" s="236"/>
      <c r="H25" s="236"/>
      <c r="I25" s="236"/>
    </row>
    <row r="26" spans="1:17" s="235" customFormat="1" ht="30" customHeight="1" x14ac:dyDescent="0.2">
      <c r="C26" s="256" t="s">
        <v>299</v>
      </c>
      <c r="D26" s="332"/>
      <c r="E26" s="332"/>
      <c r="F26" s="332"/>
      <c r="G26" s="332"/>
      <c r="H26" s="316" t="str">
        <f>IF(D26="","Please Enter Amount Requested","")</f>
        <v>Please Enter Amount Requested</v>
      </c>
      <c r="I26" s="316"/>
    </row>
    <row r="27" spans="1:17" ht="9.9499999999999993" customHeight="1" x14ac:dyDescent="0.2">
      <c r="C27" s="69"/>
      <c r="D27" s="70"/>
      <c r="E27" s="70"/>
      <c r="F27" s="70"/>
      <c r="G27" s="70"/>
      <c r="H27" s="92"/>
      <c r="I27" s="92"/>
    </row>
    <row r="28" spans="1:17" ht="15" hidden="1" customHeight="1" x14ac:dyDescent="0.2">
      <c r="A28" s="321" t="s">
        <v>335</v>
      </c>
      <c r="B28" s="321"/>
      <c r="C28" s="321"/>
      <c r="D28" s="138"/>
      <c r="E28" s="138"/>
      <c r="F28" s="138"/>
      <c r="G28" s="138"/>
      <c r="H28" s="138"/>
      <c r="I28" s="138"/>
    </row>
    <row r="29" spans="1:17" ht="4.1500000000000004" hidden="1" customHeight="1" thickBot="1" x14ac:dyDescent="0.25">
      <c r="B29" s="139"/>
      <c r="D29" s="156"/>
      <c r="E29" s="156"/>
      <c r="F29" s="156"/>
      <c r="G29" s="156"/>
      <c r="H29" s="156"/>
      <c r="I29" s="156"/>
    </row>
    <row r="30" spans="1:17" ht="45" hidden="1" customHeight="1" thickBot="1" x14ac:dyDescent="0.25">
      <c r="B30" s="139">
        <v>1</v>
      </c>
      <c r="C30" s="322"/>
      <c r="D30" s="323"/>
      <c r="E30" s="323"/>
      <c r="F30" s="323"/>
      <c r="G30" s="323"/>
      <c r="H30" s="323"/>
      <c r="I30" s="324"/>
    </row>
    <row r="31" spans="1:17" ht="4.1500000000000004" hidden="1" customHeight="1" thickBot="1" x14ac:dyDescent="0.25">
      <c r="B31" s="139"/>
      <c r="D31" s="156"/>
      <c r="E31" s="156"/>
      <c r="F31" s="156"/>
      <c r="G31" s="156"/>
      <c r="H31" s="156"/>
      <c r="I31" s="156"/>
    </row>
    <row r="32" spans="1:17" ht="45" hidden="1" customHeight="1" thickBot="1" x14ac:dyDescent="0.25">
      <c r="B32" s="139">
        <v>2</v>
      </c>
      <c r="C32" s="322"/>
      <c r="D32" s="323"/>
      <c r="E32" s="323"/>
      <c r="F32" s="323"/>
      <c r="G32" s="323"/>
      <c r="H32" s="323"/>
      <c r="I32" s="324"/>
    </row>
    <row r="33" spans="2:9" ht="4.1500000000000004" hidden="1" customHeight="1" thickBot="1" x14ac:dyDescent="0.25">
      <c r="B33" s="139"/>
      <c r="D33" s="156"/>
      <c r="E33" s="156"/>
      <c r="F33" s="156"/>
      <c r="G33" s="156"/>
      <c r="H33" s="156"/>
      <c r="I33" s="156"/>
    </row>
    <row r="34" spans="2:9" ht="45" hidden="1" customHeight="1" thickBot="1" x14ac:dyDescent="0.25">
      <c r="B34" s="139">
        <v>3</v>
      </c>
      <c r="C34" s="322"/>
      <c r="D34" s="323"/>
      <c r="E34" s="323"/>
      <c r="F34" s="323"/>
      <c r="G34" s="323"/>
      <c r="H34" s="323"/>
      <c r="I34" s="324"/>
    </row>
    <row r="35" spans="2:9" ht="4.1500000000000004" hidden="1" customHeight="1" thickBot="1" x14ac:dyDescent="0.25">
      <c r="B35" s="139"/>
      <c r="D35" s="156"/>
      <c r="E35" s="156"/>
      <c r="F35" s="156"/>
      <c r="G35" s="156"/>
      <c r="H35" s="156"/>
      <c r="I35" s="156"/>
    </row>
    <row r="36" spans="2:9" ht="45" hidden="1" customHeight="1" thickBot="1" x14ac:dyDescent="0.25">
      <c r="B36" s="139">
        <v>4</v>
      </c>
      <c r="C36" s="322"/>
      <c r="D36" s="323"/>
      <c r="E36" s="323"/>
      <c r="F36" s="323"/>
      <c r="G36" s="323"/>
      <c r="H36" s="323"/>
      <c r="I36" s="324"/>
    </row>
    <row r="37" spans="2:9" ht="4.1500000000000004" hidden="1" customHeight="1" thickBot="1" x14ac:dyDescent="0.25">
      <c r="B37" s="139"/>
      <c r="D37" s="156"/>
      <c r="E37" s="156"/>
      <c r="F37" s="156"/>
      <c r="G37" s="156"/>
      <c r="H37" s="156"/>
      <c r="I37" s="156"/>
    </row>
    <row r="38" spans="2:9" ht="45" hidden="1" customHeight="1" thickBot="1" x14ac:dyDescent="0.25">
      <c r="B38" s="139">
        <v>5</v>
      </c>
      <c r="C38" s="322"/>
      <c r="D38" s="323"/>
      <c r="E38" s="323"/>
      <c r="F38" s="323"/>
      <c r="G38" s="323"/>
      <c r="H38" s="323"/>
      <c r="I38" s="324"/>
    </row>
    <row r="39" spans="2:9" ht="4.1500000000000004" hidden="1" customHeight="1" thickBot="1" x14ac:dyDescent="0.25">
      <c r="B39" s="139"/>
      <c r="D39" s="156"/>
      <c r="E39" s="156"/>
      <c r="F39" s="156"/>
      <c r="G39" s="156"/>
      <c r="H39" s="156"/>
      <c r="I39" s="156"/>
    </row>
    <row r="40" spans="2:9" ht="45" hidden="1" customHeight="1" thickBot="1" x14ac:dyDescent="0.25">
      <c r="B40" s="139">
        <v>6</v>
      </c>
      <c r="C40" s="322"/>
      <c r="D40" s="323"/>
      <c r="E40" s="323"/>
      <c r="F40" s="323"/>
      <c r="G40" s="323"/>
      <c r="H40" s="323"/>
      <c r="I40" s="324"/>
    </row>
    <row r="41" spans="2:9" ht="4.1500000000000004" hidden="1" customHeight="1" thickBot="1" x14ac:dyDescent="0.25">
      <c r="B41" s="139"/>
      <c r="D41" s="156"/>
      <c r="E41" s="156"/>
      <c r="F41" s="156"/>
      <c r="G41" s="156"/>
      <c r="H41" s="156"/>
      <c r="I41" s="156"/>
    </row>
    <row r="42" spans="2:9" ht="45" hidden="1" customHeight="1" thickBot="1" x14ac:dyDescent="0.25">
      <c r="B42" s="139">
        <v>7</v>
      </c>
      <c r="C42" s="322"/>
      <c r="D42" s="323"/>
      <c r="E42" s="323"/>
      <c r="F42" s="323"/>
      <c r="G42" s="323"/>
      <c r="H42" s="323"/>
      <c r="I42" s="324"/>
    </row>
    <row r="43" spans="2:9" ht="4.1500000000000004" hidden="1" customHeight="1" thickBot="1" x14ac:dyDescent="0.25">
      <c r="B43" s="139"/>
      <c r="D43" s="156"/>
      <c r="E43" s="156"/>
      <c r="F43" s="156"/>
      <c r="G43" s="156"/>
      <c r="H43" s="156"/>
      <c r="I43" s="156"/>
    </row>
    <row r="44" spans="2:9" ht="45" hidden="1" customHeight="1" thickBot="1" x14ac:dyDescent="0.25">
      <c r="B44" s="139">
        <v>8</v>
      </c>
      <c r="C44" s="322"/>
      <c r="D44" s="323"/>
      <c r="E44" s="323"/>
      <c r="F44" s="323"/>
      <c r="G44" s="323"/>
      <c r="H44" s="323"/>
      <c r="I44" s="324"/>
    </row>
    <row r="45" spans="2:9" ht="4.1500000000000004" hidden="1" customHeight="1" thickBot="1" x14ac:dyDescent="0.25">
      <c r="B45" s="139"/>
      <c r="D45" s="156"/>
      <c r="E45" s="156"/>
      <c r="F45" s="156"/>
      <c r="G45" s="156"/>
      <c r="H45" s="156"/>
      <c r="I45" s="156"/>
    </row>
    <row r="46" spans="2:9" ht="45" hidden="1" customHeight="1" thickBot="1" x14ac:dyDescent="0.25">
      <c r="B46" s="139">
        <v>9</v>
      </c>
      <c r="C46" s="322"/>
      <c r="D46" s="323"/>
      <c r="E46" s="323"/>
      <c r="F46" s="323"/>
      <c r="G46" s="323"/>
      <c r="H46" s="323"/>
      <c r="I46" s="324"/>
    </row>
    <row r="47" spans="2:9" ht="4.1500000000000004" hidden="1" customHeight="1" thickBot="1" x14ac:dyDescent="0.25">
      <c r="B47" s="139"/>
      <c r="D47" s="156"/>
      <c r="E47" s="156"/>
      <c r="F47" s="156"/>
      <c r="G47" s="156"/>
      <c r="H47" s="156"/>
      <c r="I47" s="156"/>
    </row>
    <row r="48" spans="2:9" ht="45" hidden="1" customHeight="1" thickBot="1" x14ac:dyDescent="0.25">
      <c r="B48" s="139">
        <v>10</v>
      </c>
      <c r="C48" s="322"/>
      <c r="D48" s="323"/>
      <c r="E48" s="323"/>
      <c r="F48" s="323"/>
      <c r="G48" s="323"/>
      <c r="H48" s="323"/>
      <c r="I48" s="324"/>
    </row>
    <row r="49" spans="3:9" ht="4.1500000000000004" customHeight="1" x14ac:dyDescent="0.2">
      <c r="C49" s="139"/>
      <c r="D49" s="140"/>
      <c r="E49" s="140"/>
      <c r="F49" s="140"/>
      <c r="G49" s="140"/>
      <c r="H49" s="140"/>
      <c r="I49" s="140"/>
    </row>
  </sheetData>
  <sheetProtection selectLockedCells="1"/>
  <mergeCells count="32">
    <mergeCell ref="C48:I48"/>
    <mergeCell ref="C38:I38"/>
    <mergeCell ref="A3:I3"/>
    <mergeCell ref="A10:I10"/>
    <mergeCell ref="A12:C12"/>
    <mergeCell ref="D12:H12"/>
    <mergeCell ref="D18:H18"/>
    <mergeCell ref="A14:C14"/>
    <mergeCell ref="D14:H14"/>
    <mergeCell ref="D24:H24"/>
    <mergeCell ref="D26:G26"/>
    <mergeCell ref="B22:C22"/>
    <mergeCell ref="D16:H16"/>
    <mergeCell ref="B20:C20"/>
    <mergeCell ref="D20:E20"/>
    <mergeCell ref="G20:H20"/>
    <mergeCell ref="C36:I36"/>
    <mergeCell ref="C40:I40"/>
    <mergeCell ref="C42:I42"/>
    <mergeCell ref="C44:I44"/>
    <mergeCell ref="C46:I46"/>
    <mergeCell ref="A28:C28"/>
    <mergeCell ref="C30:I30"/>
    <mergeCell ref="C32:I32"/>
    <mergeCell ref="C34:I34"/>
    <mergeCell ref="G22:I22"/>
    <mergeCell ref="A1:I1"/>
    <mergeCell ref="H26:I26"/>
    <mergeCell ref="D22:E22"/>
    <mergeCell ref="A6:I6"/>
    <mergeCell ref="A8:C8"/>
    <mergeCell ref="D8:H8"/>
  </mergeCells>
  <printOptions horizontalCentered="1"/>
  <pageMargins left="0.25" right="0.25" top="0.75" bottom="0.25" header="0" footer="0"/>
  <pageSetup scale="80" orientation="portrait" r:id="rId1"/>
  <headerFooter alignWithMargins="0">
    <oddHeader>&amp;L&amp;"Arial,Bold"&amp;11Board of Governors, California Community Colleges
Chancellor's Office (CCCCO)</oddHeader>
    <oddFooter>&amp;LCCCCO Forms Package&amp;R3-2017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'If then statement for College'!$A$3:$A$12</xm:f>
          </x14:formula1>
          <xm:sqref>D14:H14</xm:sqref>
        </x14:dataValidation>
        <x14:dataValidation type="list" allowBlank="1" showInputMessage="1" showErrorMessage="1">
          <x14:formula1>
            <xm:f>'Dropdown List'!$A$2:$A$73</xm:f>
          </x14:formula1>
          <xm:sqref>D12:H12</xm:sqref>
        </x14:dataValidation>
        <x14:dataValidation type="list" allowBlank="1" showInputMessage="1" showErrorMessage="1">
          <x14:formula1>
            <xm:f>'If then statement for RFA'!$A$3:$A$12</xm:f>
          </x14:formula1>
          <xm:sqref>D18:H18</xm:sqref>
        </x14:dataValidation>
        <x14:dataValidation type="list" allowBlank="1" showInputMessage="1" showErrorMessage="1">
          <x14:formula1>
            <xm:f>Sheet1!$A:$A</xm:f>
          </x14:formula1>
          <xm:sqref>D16:H16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8"/>
  <sheetViews>
    <sheetView zoomScaleNormal="100" workbookViewId="0">
      <selection activeCell="B12" sqref="B12:G12"/>
    </sheetView>
  </sheetViews>
  <sheetFormatPr defaultColWidth="9.1640625" defaultRowHeight="11.25" x14ac:dyDescent="0.2"/>
  <cols>
    <col min="1" max="1" width="15" style="4" customWidth="1"/>
    <col min="2" max="2" width="8" style="4" customWidth="1"/>
    <col min="3" max="3" width="66.6640625" style="4" customWidth="1"/>
    <col min="4" max="4" width="12.1640625" style="4" customWidth="1"/>
    <col min="5" max="5" width="9.1640625" style="4"/>
    <col min="6" max="6" width="9.6640625" style="4" customWidth="1"/>
    <col min="7" max="7" width="18.5" style="4" customWidth="1"/>
    <col min="8" max="8" width="17.5" style="4" customWidth="1"/>
    <col min="9" max="9" width="27.83203125" style="4" customWidth="1"/>
    <col min="10" max="16384" width="9.1640625" style="4"/>
  </cols>
  <sheetData>
    <row r="1" spans="1:7" ht="25.5" customHeight="1" x14ac:dyDescent="0.2">
      <c r="A1" s="360" t="s">
        <v>431</v>
      </c>
      <c r="B1" s="360"/>
      <c r="C1" s="360"/>
      <c r="D1" s="360"/>
      <c r="E1" s="360"/>
      <c r="F1" s="360"/>
      <c r="G1" s="360"/>
    </row>
    <row r="2" spans="1:7" ht="20.100000000000001" customHeight="1" x14ac:dyDescent="0.2">
      <c r="A2" s="359" t="s">
        <v>472</v>
      </c>
      <c r="B2" s="359"/>
      <c r="C2" s="359"/>
      <c r="D2" s="359"/>
      <c r="E2" s="359"/>
      <c r="F2" s="359"/>
      <c r="G2" s="359"/>
    </row>
    <row r="3" spans="1:7" ht="30" customHeight="1" x14ac:dyDescent="0.2">
      <c r="A3" s="17"/>
      <c r="B3" s="18"/>
      <c r="C3" s="93" t="s">
        <v>318</v>
      </c>
      <c r="D3" s="336" t="str">
        <f>IF('Do First'!D16="","Please Select Project on 'Do First' Tab",'Do First'!D16)</f>
        <v>Please Select Project on 'Do First' Tab</v>
      </c>
      <c r="E3" s="336"/>
      <c r="F3" s="336"/>
      <c r="G3" s="336"/>
    </row>
    <row r="4" spans="1:7" ht="30" customHeight="1" x14ac:dyDescent="0.2">
      <c r="A4" s="17"/>
      <c r="B4" s="18"/>
      <c r="C4" s="93" t="s">
        <v>439</v>
      </c>
      <c r="D4" s="336" t="str">
        <f>IF('Do First'!D18="","Please Select Sector on 'Do First' Tab",'Do First'!D18)</f>
        <v>Please Select Sector on 'Do First' Tab</v>
      </c>
      <c r="E4" s="336"/>
      <c r="F4" s="336"/>
      <c r="G4" s="336"/>
    </row>
    <row r="5" spans="1:7" ht="30" customHeight="1" x14ac:dyDescent="0.2">
      <c r="A5" s="17"/>
      <c r="B5" s="18"/>
      <c r="C5" s="113" t="s">
        <v>309</v>
      </c>
      <c r="D5" s="336" t="str">
        <f>IF('Do First'!D14="","Please Select College or N/A on 'Do First' Tab",'Do First'!D14)</f>
        <v xml:space="preserve"> </v>
      </c>
      <c r="E5" s="336"/>
      <c r="F5" s="336"/>
      <c r="G5" s="336"/>
    </row>
    <row r="6" spans="1:7" ht="20.100000000000001" customHeight="1" x14ac:dyDescent="0.2">
      <c r="A6" s="17"/>
      <c r="B6" s="18"/>
      <c r="C6" s="157" t="s">
        <v>322</v>
      </c>
      <c r="D6" s="336" t="str">
        <f>'Do First'!D20:E20</f>
        <v>2017/18</v>
      </c>
      <c r="E6" s="336"/>
      <c r="F6" s="158"/>
      <c r="G6" s="158"/>
    </row>
    <row r="7" spans="1:7" ht="20.100000000000001" customHeight="1" x14ac:dyDescent="0.25">
      <c r="A7" s="90"/>
      <c r="B7" s="90"/>
      <c r="C7" s="93" t="s">
        <v>319</v>
      </c>
      <c r="D7" s="102" t="str">
        <f>IF('Do First'!D22="","ERROR",'Do First'!D22)</f>
        <v>ERROR</v>
      </c>
      <c r="E7" s="103"/>
      <c r="F7" s="47"/>
      <c r="G7" s="104"/>
    </row>
    <row r="8" spans="1:7" ht="7.9" customHeight="1" x14ac:dyDescent="0.2">
      <c r="A8" s="2"/>
      <c r="B8" s="2"/>
      <c r="C8" s="2"/>
      <c r="D8" s="2"/>
      <c r="E8" s="2"/>
      <c r="F8" s="2"/>
      <c r="G8" s="2"/>
    </row>
    <row r="9" spans="1:7" ht="20.25" x14ac:dyDescent="0.3">
      <c r="A9" s="352" t="s">
        <v>230</v>
      </c>
      <c r="B9" s="352"/>
      <c r="C9" s="352"/>
      <c r="D9" s="352"/>
      <c r="E9" s="352"/>
      <c r="F9" s="352"/>
      <c r="G9" s="352"/>
    </row>
    <row r="10" spans="1:7" ht="7.9" customHeight="1" thickBot="1" x14ac:dyDescent="0.25">
      <c r="A10" s="2"/>
      <c r="B10" s="2"/>
      <c r="C10" s="2"/>
      <c r="D10" s="2"/>
      <c r="E10" s="2"/>
      <c r="F10" s="2"/>
      <c r="G10" s="2"/>
    </row>
    <row r="11" spans="1:7" s="21" customFormat="1" ht="27.95" customHeight="1" x14ac:dyDescent="0.25">
      <c r="A11" s="118" t="s">
        <v>250</v>
      </c>
      <c r="B11" s="354" t="str">
        <f>IF('Do First'!D12="","",'Do First'!D12)</f>
        <v/>
      </c>
      <c r="C11" s="354"/>
      <c r="D11" s="354"/>
      <c r="E11" s="354"/>
      <c r="F11" s="354"/>
      <c r="G11" s="355"/>
    </row>
    <row r="12" spans="1:7" s="21" customFormat="1" ht="27.95" customHeight="1" x14ac:dyDescent="0.25">
      <c r="A12" s="22" t="s">
        <v>231</v>
      </c>
      <c r="B12" s="342"/>
      <c r="C12" s="342"/>
      <c r="D12" s="342"/>
      <c r="E12" s="342"/>
      <c r="F12" s="342"/>
      <c r="G12" s="353"/>
    </row>
    <row r="13" spans="1:7" s="21" customFormat="1" ht="27.95" customHeight="1" x14ac:dyDescent="0.25">
      <c r="A13" s="22" t="s">
        <v>292</v>
      </c>
      <c r="B13" s="342"/>
      <c r="C13" s="342"/>
      <c r="D13" s="162" t="s">
        <v>236</v>
      </c>
      <c r="E13" s="88" t="s">
        <v>293</v>
      </c>
      <c r="F13" s="162" t="s">
        <v>294</v>
      </c>
      <c r="G13" s="86"/>
    </row>
    <row r="14" spans="1:7" s="21" customFormat="1" ht="4.9000000000000004" customHeight="1" thickBot="1" x14ac:dyDescent="0.3">
      <c r="A14" s="23"/>
      <c r="B14" s="24"/>
      <c r="C14" s="24"/>
      <c r="D14" s="24"/>
      <c r="E14" s="24"/>
      <c r="F14" s="24"/>
      <c r="G14" s="25"/>
    </row>
    <row r="15" spans="1:7" s="21" customFormat="1" ht="7.9" customHeight="1" thickBot="1" x14ac:dyDescent="0.3">
      <c r="A15" s="26"/>
      <c r="B15" s="26"/>
      <c r="C15" s="26"/>
      <c r="D15" s="26"/>
      <c r="E15" s="26"/>
      <c r="F15" s="26"/>
      <c r="G15" s="26"/>
    </row>
    <row r="16" spans="1:7" s="21" customFormat="1" ht="19.899999999999999" customHeight="1" x14ac:dyDescent="0.25">
      <c r="A16" s="356" t="s">
        <v>297</v>
      </c>
      <c r="B16" s="357"/>
      <c r="C16" s="357"/>
      <c r="D16" s="357"/>
      <c r="E16" s="357"/>
      <c r="F16" s="357"/>
      <c r="G16" s="358"/>
    </row>
    <row r="17" spans="1:7" s="21" customFormat="1" ht="27.95" customHeight="1" x14ac:dyDescent="0.25">
      <c r="A17" s="44" t="s">
        <v>27</v>
      </c>
      <c r="B17" s="348"/>
      <c r="C17" s="348"/>
      <c r="D17" s="45" t="s">
        <v>232</v>
      </c>
      <c r="E17" s="349"/>
      <c r="F17" s="349"/>
      <c r="G17" s="350"/>
    </row>
    <row r="18" spans="1:7" s="21" customFormat="1" ht="27.95" customHeight="1" x14ac:dyDescent="0.25">
      <c r="A18" s="159" t="s">
        <v>28</v>
      </c>
      <c r="B18" s="351"/>
      <c r="C18" s="351"/>
      <c r="D18" s="45" t="s">
        <v>233</v>
      </c>
      <c r="E18" s="349"/>
      <c r="F18" s="349"/>
      <c r="G18" s="350"/>
    </row>
    <row r="19" spans="1:7" s="21" customFormat="1" ht="27.95" customHeight="1" x14ac:dyDescent="0.25">
      <c r="A19" s="340" t="s">
        <v>295</v>
      </c>
      <c r="B19" s="341"/>
      <c r="C19" s="342"/>
      <c r="D19" s="342"/>
      <c r="E19" s="346"/>
      <c r="F19" s="346"/>
      <c r="G19" s="347"/>
    </row>
    <row r="20" spans="1:7" s="21" customFormat="1" ht="4.9000000000000004" customHeight="1" thickBot="1" x14ac:dyDescent="0.3">
      <c r="A20" s="23"/>
      <c r="B20" s="24"/>
      <c r="C20" s="24"/>
      <c r="D20" s="24"/>
      <c r="E20" s="24"/>
      <c r="F20" s="24"/>
      <c r="G20" s="25"/>
    </row>
    <row r="21" spans="1:7" s="21" customFormat="1" ht="7.9" customHeight="1" thickBot="1" x14ac:dyDescent="0.3"/>
    <row r="22" spans="1:7" s="21" customFormat="1" ht="19.899999999999999" customHeight="1" x14ac:dyDescent="0.25">
      <c r="A22" s="337" t="s">
        <v>243</v>
      </c>
      <c r="B22" s="338"/>
      <c r="C22" s="338"/>
      <c r="D22" s="338"/>
      <c r="E22" s="338"/>
      <c r="F22" s="338"/>
      <c r="G22" s="339"/>
    </row>
    <row r="23" spans="1:7" s="21" customFormat="1" ht="27.95" customHeight="1" x14ac:dyDescent="0.25">
      <c r="A23" s="44" t="s">
        <v>27</v>
      </c>
      <c r="B23" s="348"/>
      <c r="C23" s="348"/>
      <c r="D23" s="45" t="s">
        <v>232</v>
      </c>
      <c r="E23" s="349"/>
      <c r="F23" s="349"/>
      <c r="G23" s="350"/>
    </row>
    <row r="24" spans="1:7" s="21" customFormat="1" ht="27.95" customHeight="1" x14ac:dyDescent="0.25">
      <c r="A24" s="159" t="s">
        <v>28</v>
      </c>
      <c r="B24" s="351"/>
      <c r="C24" s="351"/>
      <c r="D24" s="45" t="s">
        <v>233</v>
      </c>
      <c r="E24" s="349"/>
      <c r="F24" s="349"/>
      <c r="G24" s="350"/>
    </row>
    <row r="25" spans="1:7" s="21" customFormat="1" ht="27.95" customHeight="1" x14ac:dyDescent="0.25">
      <c r="A25" s="340" t="s">
        <v>295</v>
      </c>
      <c r="B25" s="341"/>
      <c r="C25" s="342"/>
      <c r="D25" s="342"/>
      <c r="E25" s="346"/>
      <c r="F25" s="346"/>
      <c r="G25" s="347"/>
    </row>
    <row r="26" spans="1:7" s="21" customFormat="1" ht="4.9000000000000004" customHeight="1" thickBot="1" x14ac:dyDescent="0.3">
      <c r="A26" s="23"/>
      <c r="B26" s="24"/>
      <c r="C26" s="24"/>
      <c r="D26" s="24"/>
      <c r="E26" s="24"/>
      <c r="F26" s="24"/>
      <c r="G26" s="25"/>
    </row>
    <row r="27" spans="1:7" s="21" customFormat="1" ht="7.9" customHeight="1" thickBot="1" x14ac:dyDescent="0.3"/>
    <row r="28" spans="1:7" s="21" customFormat="1" ht="19.899999999999999" customHeight="1" x14ac:dyDescent="0.25">
      <c r="A28" s="337" t="s">
        <v>237</v>
      </c>
      <c r="B28" s="338"/>
      <c r="C28" s="338"/>
      <c r="D28" s="338"/>
      <c r="E28" s="338"/>
      <c r="F28" s="338"/>
      <c r="G28" s="339"/>
    </row>
    <row r="29" spans="1:7" s="21" customFormat="1" ht="27.95" customHeight="1" x14ac:dyDescent="0.25">
      <c r="A29" s="44" t="s">
        <v>27</v>
      </c>
      <c r="B29" s="348"/>
      <c r="C29" s="348"/>
      <c r="D29" s="45" t="s">
        <v>232</v>
      </c>
      <c r="E29" s="349"/>
      <c r="F29" s="349"/>
      <c r="G29" s="350"/>
    </row>
    <row r="30" spans="1:7" s="21" customFormat="1" ht="27.95" customHeight="1" x14ac:dyDescent="0.25">
      <c r="A30" s="46" t="s">
        <v>28</v>
      </c>
      <c r="B30" s="351"/>
      <c r="C30" s="351"/>
      <c r="D30" s="45" t="s">
        <v>233</v>
      </c>
      <c r="E30" s="349"/>
      <c r="F30" s="349"/>
      <c r="G30" s="350"/>
    </row>
    <row r="31" spans="1:7" s="21" customFormat="1" ht="27.95" customHeight="1" x14ac:dyDescent="0.25">
      <c r="A31" s="340" t="s">
        <v>295</v>
      </c>
      <c r="B31" s="341"/>
      <c r="C31" s="342"/>
      <c r="D31" s="342"/>
      <c r="E31" s="346"/>
      <c r="F31" s="346"/>
      <c r="G31" s="347"/>
    </row>
    <row r="32" spans="1:7" s="21" customFormat="1" ht="7.9" customHeight="1" x14ac:dyDescent="0.25">
      <c r="A32" s="22"/>
      <c r="B32" s="26"/>
      <c r="C32" s="26"/>
      <c r="D32" s="26"/>
      <c r="E32" s="26"/>
      <c r="F32" s="26"/>
      <c r="G32" s="27"/>
    </row>
    <row r="33" spans="1:7" s="21" customFormat="1" ht="19.899999999999999" customHeight="1" x14ac:dyDescent="0.25">
      <c r="A33" s="343" t="s">
        <v>234</v>
      </c>
      <c r="B33" s="344"/>
      <c r="C33" s="344"/>
      <c r="D33" s="344"/>
      <c r="E33" s="344"/>
      <c r="F33" s="344"/>
      <c r="G33" s="345"/>
    </row>
    <row r="34" spans="1:7" s="21" customFormat="1" ht="27.95" customHeight="1" x14ac:dyDescent="0.25">
      <c r="A34" s="44" t="s">
        <v>27</v>
      </c>
      <c r="B34" s="348"/>
      <c r="C34" s="348"/>
      <c r="D34" s="45" t="s">
        <v>232</v>
      </c>
      <c r="E34" s="349"/>
      <c r="F34" s="349"/>
      <c r="G34" s="350"/>
    </row>
    <row r="35" spans="1:7" s="21" customFormat="1" ht="27.95" customHeight="1" x14ac:dyDescent="0.25">
      <c r="A35" s="46" t="s">
        <v>28</v>
      </c>
      <c r="B35" s="351"/>
      <c r="C35" s="351"/>
      <c r="D35" s="45" t="s">
        <v>233</v>
      </c>
      <c r="E35" s="349"/>
      <c r="F35" s="349"/>
      <c r="G35" s="350"/>
    </row>
    <row r="36" spans="1:7" s="21" customFormat="1" ht="27.95" customHeight="1" x14ac:dyDescent="0.25">
      <c r="A36" s="340" t="s">
        <v>295</v>
      </c>
      <c r="B36" s="341"/>
      <c r="C36" s="342"/>
      <c r="D36" s="342"/>
      <c r="E36" s="346"/>
      <c r="F36" s="346"/>
      <c r="G36" s="347"/>
    </row>
    <row r="37" spans="1:7" s="21" customFormat="1" ht="4.9000000000000004" customHeight="1" thickBot="1" x14ac:dyDescent="0.3">
      <c r="A37" s="23"/>
      <c r="B37" s="24"/>
      <c r="C37" s="24"/>
      <c r="D37" s="24"/>
      <c r="E37" s="24"/>
      <c r="F37" s="24"/>
      <c r="G37" s="25"/>
    </row>
    <row r="38" spans="1:7" s="21" customFormat="1" ht="7.9" customHeight="1" thickBot="1" x14ac:dyDescent="0.3"/>
    <row r="39" spans="1:7" s="21" customFormat="1" ht="19.899999999999999" customHeight="1" x14ac:dyDescent="0.25">
      <c r="A39" s="337" t="s">
        <v>296</v>
      </c>
      <c r="B39" s="338"/>
      <c r="C39" s="338"/>
      <c r="D39" s="338"/>
      <c r="E39" s="338"/>
      <c r="F39" s="338"/>
      <c r="G39" s="339"/>
    </row>
    <row r="40" spans="1:7" s="21" customFormat="1" ht="27.95" customHeight="1" x14ac:dyDescent="0.25">
      <c r="A40" s="44" t="s">
        <v>27</v>
      </c>
      <c r="B40" s="348"/>
      <c r="C40" s="348"/>
      <c r="D40" s="45" t="s">
        <v>232</v>
      </c>
      <c r="E40" s="349"/>
      <c r="F40" s="349"/>
      <c r="G40" s="350"/>
    </row>
    <row r="41" spans="1:7" s="21" customFormat="1" ht="27.95" customHeight="1" x14ac:dyDescent="0.25">
      <c r="A41" s="46" t="s">
        <v>28</v>
      </c>
      <c r="B41" s="351"/>
      <c r="C41" s="351"/>
      <c r="D41" s="45" t="s">
        <v>233</v>
      </c>
      <c r="E41" s="349"/>
      <c r="F41" s="349"/>
      <c r="G41" s="350"/>
    </row>
    <row r="42" spans="1:7" s="21" customFormat="1" ht="27.95" customHeight="1" x14ac:dyDescent="0.25">
      <c r="A42" s="340" t="s">
        <v>295</v>
      </c>
      <c r="B42" s="341"/>
      <c r="C42" s="342"/>
      <c r="D42" s="342"/>
      <c r="E42" s="346"/>
      <c r="F42" s="346"/>
      <c r="G42" s="347"/>
    </row>
    <row r="43" spans="1:7" s="21" customFormat="1" ht="7.9" customHeight="1" x14ac:dyDescent="0.25">
      <c r="A43" s="22"/>
      <c r="B43" s="26"/>
      <c r="C43" s="26"/>
      <c r="D43" s="26"/>
      <c r="E43" s="26"/>
      <c r="F43" s="26"/>
      <c r="G43" s="27"/>
    </row>
    <row r="44" spans="1:7" s="21" customFormat="1" ht="19.899999999999999" customHeight="1" x14ac:dyDescent="0.25">
      <c r="A44" s="343" t="s">
        <v>235</v>
      </c>
      <c r="B44" s="344"/>
      <c r="C44" s="344"/>
      <c r="D44" s="344"/>
      <c r="E44" s="344"/>
      <c r="F44" s="344"/>
      <c r="G44" s="345"/>
    </row>
    <row r="45" spans="1:7" s="21" customFormat="1" ht="27.95" customHeight="1" x14ac:dyDescent="0.25">
      <c r="A45" s="44" t="s">
        <v>27</v>
      </c>
      <c r="B45" s="348"/>
      <c r="C45" s="348"/>
      <c r="D45" s="45" t="s">
        <v>232</v>
      </c>
      <c r="E45" s="349"/>
      <c r="F45" s="349"/>
      <c r="G45" s="350"/>
    </row>
    <row r="46" spans="1:7" s="21" customFormat="1" ht="27.95" customHeight="1" x14ac:dyDescent="0.25">
      <c r="A46" s="46" t="s">
        <v>28</v>
      </c>
      <c r="B46" s="351"/>
      <c r="C46" s="351"/>
      <c r="D46" s="45" t="s">
        <v>233</v>
      </c>
      <c r="E46" s="349"/>
      <c r="F46" s="349"/>
      <c r="G46" s="350"/>
    </row>
    <row r="47" spans="1:7" s="21" customFormat="1" ht="27.95" customHeight="1" x14ac:dyDescent="0.25">
      <c r="A47" s="340" t="s">
        <v>295</v>
      </c>
      <c r="B47" s="341"/>
      <c r="C47" s="342"/>
      <c r="D47" s="342"/>
      <c r="E47" s="346"/>
      <c r="F47" s="346"/>
      <c r="G47" s="347"/>
    </row>
    <row r="48" spans="1:7" s="21" customFormat="1" ht="4.9000000000000004" customHeight="1" thickBot="1" x14ac:dyDescent="0.3">
      <c r="A48" s="23"/>
      <c r="B48" s="24"/>
      <c r="C48" s="24"/>
      <c r="D48" s="24"/>
      <c r="E48" s="24"/>
      <c r="F48" s="24"/>
      <c r="G48" s="25"/>
    </row>
  </sheetData>
  <sheetProtection algorithmName="SHA-512" hashValue="I6XtlJRpuJ4TVPi+g51aIHjFiGvSGf4KHxOw8JpCzYxnmmPjR/7KRa/+4V3ephhzSGvJE+KgqD6rNLx9qkf6ug==" saltValue="9Uxj0n5c4BEOZ+luJrU66A==" spinCount="100000" sheet="1" selectLockedCells="1"/>
  <mergeCells count="58">
    <mergeCell ref="A2:G2"/>
    <mergeCell ref="A1:G1"/>
    <mergeCell ref="D5:G5"/>
    <mergeCell ref="A36:B36"/>
    <mergeCell ref="C36:D36"/>
    <mergeCell ref="A28:G28"/>
    <mergeCell ref="A33:G33"/>
    <mergeCell ref="E36:G36"/>
    <mergeCell ref="E31:G31"/>
    <mergeCell ref="B34:C34"/>
    <mergeCell ref="E34:G34"/>
    <mergeCell ref="B35:C35"/>
    <mergeCell ref="E35:G35"/>
    <mergeCell ref="A31:B31"/>
    <mergeCell ref="C31:D31"/>
    <mergeCell ref="E29:G29"/>
    <mergeCell ref="B30:C30"/>
    <mergeCell ref="E30:G30"/>
    <mergeCell ref="A16:G16"/>
    <mergeCell ref="A22:G22"/>
    <mergeCell ref="E19:G19"/>
    <mergeCell ref="A25:B25"/>
    <mergeCell ref="C25:D25"/>
    <mergeCell ref="E25:G25"/>
    <mergeCell ref="B24:C24"/>
    <mergeCell ref="E24:G24"/>
    <mergeCell ref="E40:G40"/>
    <mergeCell ref="B41:C41"/>
    <mergeCell ref="E41:G41"/>
    <mergeCell ref="A9:G9"/>
    <mergeCell ref="B23:C23"/>
    <mergeCell ref="E23:G23"/>
    <mergeCell ref="B12:G12"/>
    <mergeCell ref="B11:G11"/>
    <mergeCell ref="B13:C13"/>
    <mergeCell ref="E18:G18"/>
    <mergeCell ref="E17:G17"/>
    <mergeCell ref="B17:C17"/>
    <mergeCell ref="B18:C18"/>
    <mergeCell ref="B29:C29"/>
    <mergeCell ref="A19:B19"/>
    <mergeCell ref="C19:D19"/>
    <mergeCell ref="D6:E6"/>
    <mergeCell ref="D3:G3"/>
    <mergeCell ref="D4:G4"/>
    <mergeCell ref="A39:G39"/>
    <mergeCell ref="A47:B47"/>
    <mergeCell ref="C47:D47"/>
    <mergeCell ref="A44:G44"/>
    <mergeCell ref="E47:G47"/>
    <mergeCell ref="E42:G42"/>
    <mergeCell ref="B45:C45"/>
    <mergeCell ref="E45:G45"/>
    <mergeCell ref="B46:C46"/>
    <mergeCell ref="E46:G46"/>
    <mergeCell ref="A42:B42"/>
    <mergeCell ref="C42:D42"/>
    <mergeCell ref="B40:C40"/>
  </mergeCells>
  <printOptions horizontalCentered="1"/>
  <pageMargins left="0.25" right="0.25" top="0.5" bottom="0.25" header="0" footer="0"/>
  <pageSetup scale="81" orientation="portrait" r:id="rId1"/>
  <headerFooter alignWithMargins="0">
    <oddHeader>&amp;L&amp;"Arial,Bold"&amp;11Board of Governors, California Community Colleges
Chancellor's Office (CCCCO)</oddHeader>
    <oddFooter>&amp;LCCCCO Forms Package&amp;R3-2017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8"/>
  <sheetViews>
    <sheetView zoomScaleNormal="100" workbookViewId="0">
      <selection activeCell="A8" sqref="A8"/>
    </sheetView>
  </sheetViews>
  <sheetFormatPr defaultColWidth="9.1640625" defaultRowHeight="11.25" x14ac:dyDescent="0.2"/>
  <cols>
    <col min="1" max="1" width="15.1640625" style="6" customWidth="1"/>
    <col min="2" max="2" width="13.5" style="6" customWidth="1"/>
    <col min="3" max="3" width="47.83203125" style="6" customWidth="1"/>
    <col min="4" max="4" width="6.5" style="6" customWidth="1"/>
    <col min="5" max="5" width="9.1640625" style="6"/>
    <col min="6" max="6" width="26.83203125" style="6" customWidth="1"/>
    <col min="7" max="7" width="27.83203125" style="6" customWidth="1"/>
    <col min="8" max="8" width="10.83203125" style="6" customWidth="1"/>
    <col min="9" max="16384" width="9.1640625" style="6"/>
  </cols>
  <sheetData>
    <row r="1" spans="1:10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</row>
    <row r="2" spans="1:10" ht="26.25" customHeight="1" x14ac:dyDescent="0.2">
      <c r="A2" s="391" t="s">
        <v>472</v>
      </c>
      <c r="B2" s="391"/>
      <c r="C2" s="391"/>
      <c r="D2" s="391"/>
      <c r="E2" s="391"/>
      <c r="F2" s="391"/>
      <c r="G2" s="391"/>
    </row>
    <row r="3" spans="1:10" ht="25.9" customHeight="1" x14ac:dyDescent="0.2">
      <c r="A3" s="17"/>
      <c r="B3" s="18"/>
      <c r="E3" s="93" t="s">
        <v>318</v>
      </c>
      <c r="F3" s="407" t="str">
        <f>'Contact Page'!D3</f>
        <v>Please Select Project on 'Do First' Tab</v>
      </c>
      <c r="G3" s="407"/>
    </row>
    <row r="4" spans="1:10" ht="30" customHeight="1" x14ac:dyDescent="0.2">
      <c r="A4" s="17"/>
      <c r="B4" s="18"/>
      <c r="E4" s="93" t="s">
        <v>430</v>
      </c>
      <c r="F4" s="407" t="str">
        <f>'Contact Page'!D4</f>
        <v>Please Select Sector on 'Do First' Tab</v>
      </c>
      <c r="G4" s="407"/>
    </row>
    <row r="5" spans="1:10" ht="25.9" customHeight="1" x14ac:dyDescent="0.2">
      <c r="A5" s="18"/>
      <c r="B5" s="18"/>
      <c r="E5" s="215" t="s">
        <v>437</v>
      </c>
      <c r="F5" s="408" t="str">
        <f>IF('Do First'!D12="","Please Select District on 'Do First' Tab",'Do First'!D12)</f>
        <v>Please Select District on 'Do First' Tab</v>
      </c>
      <c r="G5" s="408"/>
    </row>
    <row r="6" spans="1:10" ht="27.95" customHeight="1" x14ac:dyDescent="0.2">
      <c r="A6" s="18"/>
      <c r="B6" s="18"/>
      <c r="E6" s="215" t="s">
        <v>309</v>
      </c>
      <c r="F6" s="409" t="str">
        <f>IF('Do First'!D14="","ERROR-College is not within District selected",'Do First'!D14)</f>
        <v xml:space="preserve"> </v>
      </c>
      <c r="G6" s="409"/>
    </row>
    <row r="7" spans="1:10" ht="20.100000000000001" customHeight="1" x14ac:dyDescent="0.2">
      <c r="A7" s="18"/>
      <c r="B7" s="18"/>
      <c r="E7" s="215" t="s">
        <v>322</v>
      </c>
      <c r="F7" s="214" t="str">
        <f>'Contact Page'!D6</f>
        <v>2017/18</v>
      </c>
      <c r="G7" s="214"/>
    </row>
    <row r="8" spans="1:10" ht="20.100000000000001" customHeight="1" x14ac:dyDescent="0.2">
      <c r="A8" s="18"/>
      <c r="B8" s="18"/>
      <c r="E8" s="215" t="s">
        <v>438</v>
      </c>
      <c r="F8" s="94" t="str">
        <f>'Contact Page'!D7</f>
        <v>ERROR</v>
      </c>
    </row>
    <row r="9" spans="1:10" ht="6" customHeight="1" x14ac:dyDescent="0.2">
      <c r="A9" s="3"/>
      <c r="B9" s="3"/>
      <c r="C9" s="3"/>
      <c r="D9" s="3"/>
      <c r="E9" s="3"/>
      <c r="F9" s="3"/>
    </row>
    <row r="10" spans="1:10" ht="20.25" x14ac:dyDescent="0.3">
      <c r="A10" s="352" t="s">
        <v>10</v>
      </c>
      <c r="B10" s="352"/>
      <c r="C10" s="352"/>
      <c r="D10" s="352"/>
      <c r="E10" s="352"/>
      <c r="F10" s="352"/>
      <c r="G10" s="352"/>
    </row>
    <row r="11" spans="1:10" ht="6" customHeight="1" x14ac:dyDescent="0.2">
      <c r="A11" s="3"/>
      <c r="B11" s="3"/>
      <c r="C11" s="3"/>
      <c r="D11" s="3"/>
      <c r="E11" s="3"/>
      <c r="F11" s="3"/>
    </row>
    <row r="12" spans="1:10" ht="16.149999999999999" customHeight="1" thickBot="1" x14ac:dyDescent="0.25">
      <c r="A12" s="60" t="s">
        <v>11</v>
      </c>
      <c r="B12" s="386" t="s">
        <v>12</v>
      </c>
      <c r="C12" s="386"/>
      <c r="D12" s="386"/>
      <c r="E12" s="386"/>
      <c r="F12" s="386"/>
    </row>
    <row r="13" spans="1:10" ht="31.5" customHeight="1" x14ac:dyDescent="0.2">
      <c r="A13" s="380" t="s">
        <v>13</v>
      </c>
      <c r="B13" s="398" t="s">
        <v>14</v>
      </c>
      <c r="C13" s="399"/>
      <c r="D13" s="400"/>
      <c r="E13" s="383" t="s">
        <v>15</v>
      </c>
      <c r="F13" s="387" t="s">
        <v>298</v>
      </c>
      <c r="G13" s="183" t="str">
        <f>Match!E14</f>
        <v>Complete 'Do First' Tab</v>
      </c>
    </row>
    <row r="14" spans="1:10" ht="17.25" customHeight="1" thickBot="1" x14ac:dyDescent="0.25">
      <c r="A14" s="381"/>
      <c r="B14" s="401"/>
      <c r="C14" s="402"/>
      <c r="D14" s="403"/>
      <c r="E14" s="384"/>
      <c r="F14" s="388"/>
      <c r="G14" s="254" t="str">
        <f>IF(Match!E15="","",Match!E15)</f>
        <v/>
      </c>
    </row>
    <row r="15" spans="1:10" s="28" customFormat="1" ht="24.75" customHeight="1" thickBot="1" x14ac:dyDescent="0.25">
      <c r="A15" s="382"/>
      <c r="B15" s="404"/>
      <c r="C15" s="405"/>
      <c r="D15" s="406"/>
      <c r="E15" s="385"/>
      <c r="F15" s="170">
        <f>'Do First'!D26</f>
        <v>0</v>
      </c>
      <c r="G15" s="163" t="str">
        <f>IF(Match!E16="","",Match!E16)</f>
        <v/>
      </c>
      <c r="H15" s="389" t="str">
        <f>IF(F15&lt;=0,"Please enter requested amount on 'Do First' tab.","")</f>
        <v>Please enter requested amount on 'Do First' tab.</v>
      </c>
      <c r="I15" s="390"/>
      <c r="J15" s="390"/>
    </row>
    <row r="16" spans="1:10" s="11" customFormat="1" ht="30" customHeight="1" x14ac:dyDescent="0.2">
      <c r="A16" s="173">
        <v>1000</v>
      </c>
      <c r="B16" s="410" t="s">
        <v>20</v>
      </c>
      <c r="C16" s="411"/>
      <c r="D16" s="412"/>
      <c r="E16" s="174" t="s">
        <v>0</v>
      </c>
      <c r="F16" s="164">
        <f>'Budget Detail Sheet'!F22</f>
        <v>0</v>
      </c>
      <c r="G16" s="164">
        <f>Match!F19</f>
        <v>0</v>
      </c>
    </row>
    <row r="17" spans="1:8" s="11" customFormat="1" ht="30" customHeight="1" x14ac:dyDescent="0.2">
      <c r="A17" s="175">
        <v>2000</v>
      </c>
      <c r="B17" s="392" t="s">
        <v>21</v>
      </c>
      <c r="C17" s="393"/>
      <c r="D17" s="394"/>
      <c r="E17" s="176" t="s">
        <v>1</v>
      </c>
      <c r="F17" s="165">
        <f>'Budget Detail Sheet'!F30</f>
        <v>0</v>
      </c>
      <c r="G17" s="165">
        <f>Match!F22</f>
        <v>0</v>
      </c>
    </row>
    <row r="18" spans="1:8" s="11" customFormat="1" ht="30" customHeight="1" x14ac:dyDescent="0.2">
      <c r="A18" s="177">
        <v>3000</v>
      </c>
      <c r="B18" s="392" t="s">
        <v>22</v>
      </c>
      <c r="C18" s="393"/>
      <c r="D18" s="394"/>
      <c r="E18" s="176" t="s">
        <v>2</v>
      </c>
      <c r="F18" s="165">
        <f>'Budget Detail Sheet'!F39</f>
        <v>0</v>
      </c>
      <c r="G18" s="165">
        <f>Match!F27</f>
        <v>0</v>
      </c>
    </row>
    <row r="19" spans="1:8" s="11" customFormat="1" ht="30" customHeight="1" x14ac:dyDescent="0.2">
      <c r="A19" s="175">
        <v>4000</v>
      </c>
      <c r="B19" s="392" t="s">
        <v>23</v>
      </c>
      <c r="C19" s="393"/>
      <c r="D19" s="394"/>
      <c r="E19" s="176" t="s">
        <v>3</v>
      </c>
      <c r="F19" s="165">
        <f>'Budget Detail Sheet'!F46</f>
        <v>0</v>
      </c>
      <c r="G19" s="165">
        <f>Match!F31</f>
        <v>0</v>
      </c>
    </row>
    <row r="20" spans="1:8" s="11" customFormat="1" ht="30" customHeight="1" x14ac:dyDescent="0.2">
      <c r="A20" s="177">
        <v>5000</v>
      </c>
      <c r="B20" s="392" t="s">
        <v>24</v>
      </c>
      <c r="C20" s="393"/>
      <c r="D20" s="394"/>
      <c r="E20" s="176" t="s">
        <v>4</v>
      </c>
      <c r="F20" s="165">
        <f>'Budget Detail Sheet'!F66</f>
        <v>0</v>
      </c>
      <c r="G20" s="165">
        <f>Match!F37</f>
        <v>0</v>
      </c>
    </row>
    <row r="21" spans="1:8" s="11" customFormat="1" ht="30" customHeight="1" x14ac:dyDescent="0.2">
      <c r="A21" s="175">
        <v>6000</v>
      </c>
      <c r="B21" s="392" t="s">
        <v>25</v>
      </c>
      <c r="C21" s="393"/>
      <c r="D21" s="394"/>
      <c r="E21" s="176" t="s">
        <v>5</v>
      </c>
      <c r="F21" s="165">
        <f>'Budget Detail Sheet'!F69</f>
        <v>0</v>
      </c>
      <c r="G21" s="165">
        <f>Match!F39</f>
        <v>0</v>
      </c>
    </row>
    <row r="22" spans="1:8" s="11" customFormat="1" ht="30" customHeight="1" thickBot="1" x14ac:dyDescent="0.25">
      <c r="A22" s="178">
        <v>7000</v>
      </c>
      <c r="B22" s="395" t="s">
        <v>26</v>
      </c>
      <c r="C22" s="396"/>
      <c r="D22" s="397"/>
      <c r="E22" s="179" t="s">
        <v>6</v>
      </c>
      <c r="F22" s="166">
        <f>'Budget Detail Sheet'!F71</f>
        <v>0</v>
      </c>
      <c r="G22" s="166">
        <f>Match!F40</f>
        <v>0</v>
      </c>
    </row>
    <row r="23" spans="1:8" ht="22.9" customHeight="1" thickBot="1" x14ac:dyDescent="0.25">
      <c r="A23" s="361" t="s">
        <v>18</v>
      </c>
      <c r="B23" s="362"/>
      <c r="C23" s="362"/>
      <c r="D23" s="363"/>
      <c r="E23" s="180" t="s">
        <v>7</v>
      </c>
      <c r="F23" s="167">
        <f>SUM(F16:F22)</f>
        <v>0</v>
      </c>
      <c r="G23" s="167">
        <f>SUM(G16:G22)</f>
        <v>0</v>
      </c>
    </row>
    <row r="24" spans="1:8" ht="22.9" customHeight="1" x14ac:dyDescent="0.2">
      <c r="A24" s="370" t="s">
        <v>466</v>
      </c>
      <c r="B24" s="371"/>
      <c r="C24" s="371"/>
      <c r="D24" s="376" t="str">
        <f>'Budget Detail Sheet'!D73</f>
        <v/>
      </c>
      <c r="E24" s="374" t="s">
        <v>8</v>
      </c>
      <c r="F24" s="208" t="e">
        <f>'Budget Detail Sheet'!E73</f>
        <v>#VALUE!</v>
      </c>
      <c r="G24" s="366"/>
      <c r="H24" s="57"/>
    </row>
    <row r="25" spans="1:8" ht="27" customHeight="1" thickBot="1" x14ac:dyDescent="0.25">
      <c r="A25" s="372"/>
      <c r="B25" s="373"/>
      <c r="C25" s="373"/>
      <c r="D25" s="377"/>
      <c r="E25" s="375"/>
      <c r="F25" s="209" t="e">
        <f>'Budget Detail Sheet'!E74</f>
        <v>#VALUE!</v>
      </c>
      <c r="G25" s="367"/>
      <c r="H25" s="57"/>
    </row>
    <row r="26" spans="1:8" ht="30.6" customHeight="1" thickBot="1" x14ac:dyDescent="0.25">
      <c r="A26" s="181"/>
      <c r="B26" s="364" t="s">
        <v>19</v>
      </c>
      <c r="C26" s="364"/>
      <c r="D26" s="365"/>
      <c r="E26" s="182" t="s">
        <v>9</v>
      </c>
      <c r="F26" s="169" t="e">
        <f>'Budget Detail Sheet'!E75</f>
        <v>#VALUE!</v>
      </c>
      <c r="G26" s="169">
        <f>Match!E43</f>
        <v>0</v>
      </c>
    </row>
    <row r="27" spans="1:8" ht="39" customHeight="1" x14ac:dyDescent="0.2">
      <c r="A27" s="3"/>
      <c r="B27" s="3"/>
      <c r="C27" s="3"/>
      <c r="D27" s="3"/>
      <c r="F27" s="210" t="e">
        <f>IF(F26&gt;F15,"ERROR-Total Costs Requested have Exceeded the Amount Awarded.","")</f>
        <v>#VALUE!</v>
      </c>
      <c r="G27" s="210" t="str">
        <f>IF(G13="Match NOT Required for this Funding","",Match!E44)</f>
        <v>Match must be equal or greater than the funds requested</v>
      </c>
    </row>
    <row r="28" spans="1:8" ht="59.25" customHeight="1" x14ac:dyDescent="0.2">
      <c r="A28" s="378" t="s">
        <v>419</v>
      </c>
      <c r="B28" s="378"/>
      <c r="C28" s="378"/>
      <c r="D28" s="378"/>
      <c r="E28" s="378"/>
      <c r="F28" s="378"/>
      <c r="G28" s="378"/>
    </row>
    <row r="29" spans="1:8" ht="15" customHeight="1" x14ac:dyDescent="0.2">
      <c r="A29" s="38"/>
      <c r="B29" s="38"/>
      <c r="C29" s="38"/>
      <c r="D29" s="38"/>
      <c r="E29" s="38"/>
      <c r="F29" s="38"/>
    </row>
    <row r="30" spans="1:8" ht="15" x14ac:dyDescent="0.2">
      <c r="A30" s="171" t="s">
        <v>252</v>
      </c>
      <c r="B30" s="3"/>
      <c r="C30" s="3"/>
      <c r="D30" s="3"/>
      <c r="E30" s="3"/>
      <c r="F30" s="3"/>
      <c r="G30" s="3"/>
    </row>
    <row r="31" spans="1:8" ht="30" customHeight="1" thickBot="1" x14ac:dyDescent="0.3">
      <c r="A31" s="172" t="s">
        <v>27</v>
      </c>
      <c r="B31" s="369" t="str">
        <f>IF('Contact Page'!B29="","",'Contact Page'!B29)</f>
        <v/>
      </c>
      <c r="C31" s="369"/>
      <c r="D31" s="278"/>
      <c r="E31" s="103" t="s">
        <v>28</v>
      </c>
      <c r="F31" s="369" t="str">
        <f>IF('Contact Page'!B30="","",'Contact Page'!B30)</f>
        <v/>
      </c>
      <c r="G31" s="369"/>
    </row>
    <row r="32" spans="1:8" ht="39.950000000000003" customHeight="1" thickBot="1" x14ac:dyDescent="0.3">
      <c r="A32" s="207" t="s">
        <v>30</v>
      </c>
      <c r="B32" s="379"/>
      <c r="C32" s="379"/>
      <c r="D32" s="279"/>
      <c r="E32" s="103" t="s">
        <v>29</v>
      </c>
      <c r="F32" s="368"/>
      <c r="G32" s="368"/>
    </row>
    <row r="33" spans="1:7" ht="25.9" customHeight="1" x14ac:dyDescent="0.25">
      <c r="A33" s="172"/>
      <c r="B33" s="40"/>
      <c r="C33" s="40"/>
      <c r="D33" s="40"/>
      <c r="E33" s="172"/>
      <c r="F33" s="39"/>
      <c r="G33" s="39"/>
    </row>
    <row r="34" spans="1:7" ht="15.75" x14ac:dyDescent="0.25">
      <c r="A34" s="171" t="s">
        <v>418</v>
      </c>
      <c r="B34" s="40"/>
      <c r="C34" s="40"/>
      <c r="D34" s="40"/>
      <c r="E34" s="172"/>
      <c r="F34" s="39"/>
      <c r="G34" s="39"/>
    </row>
    <row r="35" spans="1:7" ht="30" customHeight="1" thickBot="1" x14ac:dyDescent="0.3">
      <c r="A35" s="172" t="s">
        <v>27</v>
      </c>
      <c r="B35" s="369" t="str">
        <f>IF('Contact Page'!B40="","",'Contact Page'!B40)</f>
        <v/>
      </c>
      <c r="C35" s="369"/>
      <c r="D35" s="278"/>
      <c r="E35" s="103" t="s">
        <v>28</v>
      </c>
      <c r="F35" s="369" t="str">
        <f>IF('Contact Page'!B41="","",'Contact Page'!B41)</f>
        <v/>
      </c>
      <c r="G35" s="369"/>
    </row>
    <row r="36" spans="1:7" ht="39.950000000000003" customHeight="1" thickBot="1" x14ac:dyDescent="0.3">
      <c r="A36" s="207" t="s">
        <v>30</v>
      </c>
      <c r="B36" s="379"/>
      <c r="C36" s="379"/>
      <c r="D36" s="279"/>
      <c r="E36" s="103" t="s">
        <v>29</v>
      </c>
      <c r="F36" s="368"/>
      <c r="G36" s="368"/>
    </row>
    <row r="37" spans="1:7" x14ac:dyDescent="0.2">
      <c r="A37" s="3"/>
      <c r="B37" s="3"/>
      <c r="C37" s="3"/>
      <c r="D37" s="3"/>
      <c r="E37" s="3"/>
      <c r="F37" s="3"/>
    </row>
    <row r="38" spans="1:7" x14ac:dyDescent="0.2">
      <c r="A38" s="3"/>
      <c r="B38" s="3"/>
      <c r="C38" s="3"/>
      <c r="D38" s="3"/>
      <c r="E38" s="3"/>
      <c r="F38" s="3"/>
    </row>
  </sheetData>
  <sheetProtection algorithmName="SHA-512" hashValue="QCzqaf5fwHj1+YThUXlXNNhFJ+Efi0SWvBPucIzZIIx5JG0cbIjEJxk4U4OiTT0b4+io7RZBeVtXax86TsNNtg==" saltValue="9WnWvH1LtXiQIt/xZZOuyg==" spinCount="100000" sheet="1" selectLockedCells="1" selectUnlockedCells="1"/>
  <mergeCells count="35">
    <mergeCell ref="B21:D21"/>
    <mergeCell ref="B22:D22"/>
    <mergeCell ref="B13:D15"/>
    <mergeCell ref="F3:G3"/>
    <mergeCell ref="F4:G4"/>
    <mergeCell ref="F5:G5"/>
    <mergeCell ref="F6:G6"/>
    <mergeCell ref="B16:D16"/>
    <mergeCell ref="B17:D17"/>
    <mergeCell ref="H15:J15"/>
    <mergeCell ref="A2:G2"/>
    <mergeCell ref="A10:G10"/>
    <mergeCell ref="B19:D19"/>
    <mergeCell ref="B20:D20"/>
    <mergeCell ref="B18:D18"/>
    <mergeCell ref="A1:G1"/>
    <mergeCell ref="A13:A15"/>
    <mergeCell ref="E13:E15"/>
    <mergeCell ref="B12:F12"/>
    <mergeCell ref="F13:F14"/>
    <mergeCell ref="F36:G36"/>
    <mergeCell ref="A28:G28"/>
    <mergeCell ref="F31:G31"/>
    <mergeCell ref="B32:C32"/>
    <mergeCell ref="B36:C36"/>
    <mergeCell ref="B35:C35"/>
    <mergeCell ref="B31:C31"/>
    <mergeCell ref="A23:D23"/>
    <mergeCell ref="B26:D26"/>
    <mergeCell ref="G24:G25"/>
    <mergeCell ref="F32:G32"/>
    <mergeCell ref="F35:G35"/>
    <mergeCell ref="A24:C25"/>
    <mergeCell ref="E24:E25"/>
    <mergeCell ref="D24:D25"/>
  </mergeCells>
  <printOptions horizontalCentered="1"/>
  <pageMargins left="0.25" right="0.25" top="0.5" bottom="0.25" header="0" footer="0"/>
  <pageSetup scale="85" orientation="portrait" r:id="rId1"/>
  <headerFooter alignWithMargins="0">
    <oddHeader>&amp;L&amp;"Arial,Bold"&amp;11Board of Governors, California Community Colleges
Chancellor's Office (CCCCO)</oddHeader>
    <oddFooter>&amp;LCCCCO Forms Package&amp;R3-2017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/>
  <dimension ref="A1:X76"/>
  <sheetViews>
    <sheetView topLeftCell="A57" zoomScaleNormal="100" workbookViewId="0">
      <selection activeCell="C20" sqref="C20:D20"/>
    </sheetView>
  </sheetViews>
  <sheetFormatPr defaultColWidth="9.1640625" defaultRowHeight="11.25" x14ac:dyDescent="0.2"/>
  <cols>
    <col min="1" max="1" width="16.1640625" style="6" customWidth="1"/>
    <col min="2" max="2" width="7" style="63" customWidth="1"/>
    <col min="3" max="3" width="90.83203125" style="6" customWidth="1"/>
    <col min="4" max="4" width="8.33203125" style="6" customWidth="1"/>
    <col min="5" max="5" width="40" style="6" customWidth="1"/>
    <col min="6" max="6" width="19.5" style="64" customWidth="1"/>
    <col min="7" max="8" width="9.1640625" style="6" customWidth="1"/>
    <col min="9" max="9" width="9.1640625" style="6" hidden="1" customWidth="1"/>
    <col min="10" max="24" width="9.1640625" style="6" customWidth="1"/>
    <col min="25" max="16384" width="9.1640625" style="6"/>
  </cols>
  <sheetData>
    <row r="1" spans="1:6" ht="20.100000000000001" customHeight="1" x14ac:dyDescent="0.2">
      <c r="A1" s="360" t="s">
        <v>431</v>
      </c>
      <c r="B1" s="360"/>
      <c r="C1" s="360"/>
      <c r="D1" s="360"/>
      <c r="E1" s="360"/>
    </row>
    <row r="2" spans="1:6" ht="20.100000000000001" customHeight="1" x14ac:dyDescent="0.2">
      <c r="A2" s="454" t="s">
        <v>472</v>
      </c>
      <c r="B2" s="454"/>
      <c r="C2" s="454"/>
      <c r="D2" s="454"/>
      <c r="E2" s="454"/>
    </row>
    <row r="3" spans="1:6" ht="25.9" customHeight="1" x14ac:dyDescent="0.2">
      <c r="A3" s="17"/>
      <c r="B3" s="61"/>
      <c r="C3" s="93" t="s">
        <v>318</v>
      </c>
      <c r="D3" s="407" t="str">
        <f>'Contact Page'!D3</f>
        <v>Please Select Project on 'Do First' Tab</v>
      </c>
      <c r="E3" s="407"/>
    </row>
    <row r="4" spans="1:6" ht="32.1" customHeight="1" x14ac:dyDescent="0.2">
      <c r="A4" s="17"/>
      <c r="B4" s="61"/>
      <c r="C4" s="93" t="s">
        <v>430</v>
      </c>
      <c r="D4" s="407" t="str">
        <f>'Contact Page'!D4:G4</f>
        <v>Please Select Sector on 'Do First' Tab</v>
      </c>
      <c r="E4" s="407"/>
    </row>
    <row r="5" spans="1:6" ht="30" customHeight="1" x14ac:dyDescent="0.2">
      <c r="A5" s="18"/>
      <c r="B5" s="61"/>
      <c r="C5" s="215" t="s">
        <v>437</v>
      </c>
      <c r="D5" s="408" t="str">
        <f>'Budget Summary'!F5:F5</f>
        <v>Please Select District on 'Do First' Tab</v>
      </c>
      <c r="E5" s="408"/>
    </row>
    <row r="6" spans="1:6" ht="27" customHeight="1" x14ac:dyDescent="0.2">
      <c r="A6" s="18"/>
      <c r="B6" s="61"/>
      <c r="C6" s="215" t="s">
        <v>309</v>
      </c>
      <c r="D6" s="408" t="str">
        <f>'Budget Summary'!F6:F6</f>
        <v xml:space="preserve"> </v>
      </c>
      <c r="E6" s="408"/>
    </row>
    <row r="7" spans="1:6" ht="20.100000000000001" customHeight="1" x14ac:dyDescent="0.2">
      <c r="A7" s="18"/>
      <c r="B7" s="61"/>
      <c r="C7" s="215" t="s">
        <v>322</v>
      </c>
      <c r="D7" s="336" t="str">
        <f>'Contact Page'!D6</f>
        <v>2017/18</v>
      </c>
      <c r="E7" s="336"/>
      <c r="F7" s="214"/>
    </row>
    <row r="8" spans="1:6" ht="20.100000000000001" customHeight="1" x14ac:dyDescent="0.2">
      <c r="A8" s="3"/>
      <c r="B8" s="62"/>
      <c r="C8" s="215" t="s">
        <v>438</v>
      </c>
      <c r="D8" s="453" t="str">
        <f>'Budget Summary'!F8</f>
        <v>ERROR</v>
      </c>
      <c r="E8" s="453"/>
    </row>
    <row r="9" spans="1:6" ht="4.9000000000000004" customHeight="1" x14ac:dyDescent="0.25">
      <c r="A9" s="3"/>
      <c r="B9" s="62"/>
      <c r="C9" s="19"/>
      <c r="D9" s="19"/>
      <c r="E9" s="41"/>
    </row>
    <row r="10" spans="1:6" ht="19.899999999999999" customHeight="1" x14ac:dyDescent="0.3">
      <c r="A10" s="352" t="s">
        <v>31</v>
      </c>
      <c r="B10" s="352"/>
      <c r="C10" s="352"/>
      <c r="D10" s="352"/>
      <c r="E10" s="352"/>
    </row>
    <row r="11" spans="1:6" ht="3.6" customHeight="1" thickBot="1" x14ac:dyDescent="0.25">
      <c r="A11" s="3"/>
      <c r="B11" s="62"/>
      <c r="C11" s="3"/>
      <c r="D11" s="3"/>
      <c r="E11" s="3"/>
    </row>
    <row r="12" spans="1:6" s="3" customFormat="1" ht="21.6" customHeight="1" x14ac:dyDescent="0.2">
      <c r="A12" s="447" t="s">
        <v>13</v>
      </c>
      <c r="B12" s="443" t="s">
        <v>14</v>
      </c>
      <c r="C12" s="444"/>
      <c r="D12" s="259"/>
      <c r="E12" s="237" t="s">
        <v>251</v>
      </c>
      <c r="F12" s="413" t="str">
        <f>IF(E14&lt;=0,"Please enter requested amount on 'Do First' tab.","")</f>
        <v>Please enter requested amount on 'Do First' tab.</v>
      </c>
    </row>
    <row r="13" spans="1:6" s="3" customFormat="1" ht="15" customHeight="1" x14ac:dyDescent="0.2">
      <c r="A13" s="448"/>
      <c r="B13" s="445"/>
      <c r="C13" s="446"/>
      <c r="D13" s="260"/>
      <c r="E13" s="239" t="str">
        <f>IF('Do First'!D24="","",'Do First'!D24)</f>
        <v/>
      </c>
      <c r="F13" s="413"/>
    </row>
    <row r="14" spans="1:6" s="48" customFormat="1" ht="19.899999999999999" customHeight="1" thickBot="1" x14ac:dyDescent="0.25">
      <c r="A14" s="449"/>
      <c r="B14" s="445"/>
      <c r="C14" s="446"/>
      <c r="D14" s="260"/>
      <c r="E14" s="238">
        <f>'Do First'!D26</f>
        <v>0</v>
      </c>
      <c r="F14" s="413"/>
    </row>
    <row r="15" spans="1:6" ht="15" customHeight="1" x14ac:dyDescent="0.25">
      <c r="A15" s="414" t="s">
        <v>262</v>
      </c>
      <c r="B15" s="185"/>
      <c r="C15" s="417"/>
      <c r="D15" s="418"/>
      <c r="E15" s="451">
        <v>0</v>
      </c>
      <c r="F15" s="186"/>
    </row>
    <row r="16" spans="1:6" ht="30" customHeight="1" x14ac:dyDescent="0.25">
      <c r="A16" s="415"/>
      <c r="B16" s="189"/>
      <c r="C16" s="419"/>
      <c r="D16" s="420"/>
      <c r="E16" s="452"/>
      <c r="F16" s="186"/>
    </row>
    <row r="17" spans="1:24" ht="15" customHeight="1" x14ac:dyDescent="0.25">
      <c r="A17" s="415"/>
      <c r="B17" s="187"/>
      <c r="C17" s="421"/>
      <c r="D17" s="422"/>
      <c r="E17" s="438">
        <v>0</v>
      </c>
      <c r="F17" s="186"/>
    </row>
    <row r="18" spans="1:24" ht="30" customHeight="1" x14ac:dyDescent="0.25">
      <c r="A18" s="415"/>
      <c r="B18" s="189"/>
      <c r="C18" s="419"/>
      <c r="D18" s="420"/>
      <c r="E18" s="439"/>
      <c r="F18" s="186"/>
    </row>
    <row r="19" spans="1:24" ht="15" customHeight="1" x14ac:dyDescent="0.25">
      <c r="A19" s="415"/>
      <c r="B19" s="187"/>
      <c r="C19" s="421"/>
      <c r="D19" s="422"/>
      <c r="E19" s="438">
        <v>0</v>
      </c>
      <c r="F19" s="186"/>
    </row>
    <row r="20" spans="1:24" ht="30" customHeight="1" x14ac:dyDescent="0.25">
      <c r="A20" s="415"/>
      <c r="B20" s="189"/>
      <c r="C20" s="419"/>
      <c r="D20" s="420"/>
      <c r="E20" s="439"/>
      <c r="F20" s="186"/>
      <c r="W20" s="64"/>
      <c r="X20" s="64"/>
    </row>
    <row r="21" spans="1:24" ht="15" customHeight="1" x14ac:dyDescent="0.25">
      <c r="A21" s="415"/>
      <c r="B21" s="188"/>
      <c r="C21" s="423"/>
      <c r="D21" s="424"/>
      <c r="E21" s="438">
        <v>0</v>
      </c>
      <c r="F21" s="186"/>
    </row>
    <row r="22" spans="1:24" ht="30" customHeight="1" thickBot="1" x14ac:dyDescent="0.3">
      <c r="A22" s="415"/>
      <c r="B22" s="187"/>
      <c r="C22" s="425"/>
      <c r="D22" s="426"/>
      <c r="E22" s="439"/>
      <c r="F22" s="186">
        <f>SUM(E15:E22)</f>
        <v>0</v>
      </c>
      <c r="W22" s="64"/>
      <c r="X22" s="64"/>
    </row>
    <row r="23" spans="1:24" ht="15" customHeight="1" x14ac:dyDescent="0.25">
      <c r="A23" s="414" t="s">
        <v>264</v>
      </c>
      <c r="B23" s="185"/>
      <c r="C23" s="417"/>
      <c r="D23" s="418"/>
      <c r="E23" s="451">
        <v>0</v>
      </c>
      <c r="F23" s="186"/>
    </row>
    <row r="24" spans="1:24" ht="30" customHeight="1" x14ac:dyDescent="0.25">
      <c r="A24" s="415"/>
      <c r="B24" s="189"/>
      <c r="C24" s="419"/>
      <c r="D24" s="420"/>
      <c r="E24" s="452"/>
      <c r="F24" s="186"/>
    </row>
    <row r="25" spans="1:24" ht="15" customHeight="1" x14ac:dyDescent="0.25">
      <c r="A25" s="415"/>
      <c r="B25" s="187"/>
      <c r="C25" s="421"/>
      <c r="D25" s="422"/>
      <c r="E25" s="438">
        <v>0</v>
      </c>
      <c r="F25" s="186"/>
    </row>
    <row r="26" spans="1:24" ht="30" customHeight="1" x14ac:dyDescent="0.25">
      <c r="A26" s="415"/>
      <c r="B26" s="189"/>
      <c r="C26" s="419"/>
      <c r="D26" s="420"/>
      <c r="E26" s="439"/>
      <c r="F26" s="186"/>
    </row>
    <row r="27" spans="1:24" ht="15" customHeight="1" x14ac:dyDescent="0.25">
      <c r="A27" s="415"/>
      <c r="B27" s="187"/>
      <c r="C27" s="421"/>
      <c r="D27" s="422"/>
      <c r="E27" s="438">
        <v>0</v>
      </c>
      <c r="F27" s="186"/>
    </row>
    <row r="28" spans="1:24" ht="30" customHeight="1" x14ac:dyDescent="0.25">
      <c r="A28" s="415"/>
      <c r="B28" s="189"/>
      <c r="C28" s="419"/>
      <c r="D28" s="420"/>
      <c r="E28" s="439"/>
      <c r="F28" s="186"/>
      <c r="W28" s="64"/>
      <c r="X28" s="64"/>
    </row>
    <row r="29" spans="1:24" ht="15" customHeight="1" x14ac:dyDescent="0.25">
      <c r="A29" s="415"/>
      <c r="B29" s="188"/>
      <c r="C29" s="423"/>
      <c r="D29" s="424"/>
      <c r="E29" s="438">
        <v>0</v>
      </c>
      <c r="F29" s="186"/>
    </row>
    <row r="30" spans="1:24" ht="30" customHeight="1" thickBot="1" x14ac:dyDescent="0.3">
      <c r="A30" s="416"/>
      <c r="B30" s="187"/>
      <c r="C30" s="425"/>
      <c r="D30" s="426"/>
      <c r="E30" s="450"/>
      <c r="F30" s="186">
        <f>SUM(E23:E30)</f>
        <v>0</v>
      </c>
      <c r="W30" s="64"/>
      <c r="X30" s="64"/>
    </row>
    <row r="31" spans="1:24" ht="15" customHeight="1" x14ac:dyDescent="0.25">
      <c r="A31" s="414" t="s">
        <v>32</v>
      </c>
      <c r="B31" s="427" t="s">
        <v>16</v>
      </c>
      <c r="C31" s="428"/>
      <c r="D31" s="429"/>
      <c r="E31" s="192"/>
      <c r="F31" s="186"/>
    </row>
    <row r="32" spans="1:24" ht="30" customHeight="1" x14ac:dyDescent="0.25">
      <c r="A32" s="415"/>
      <c r="B32" s="190"/>
      <c r="C32" s="421"/>
      <c r="D32" s="422"/>
      <c r="E32" s="211">
        <v>0</v>
      </c>
      <c r="F32" s="186"/>
    </row>
    <row r="33" spans="1:6" ht="30" customHeight="1" x14ac:dyDescent="0.25">
      <c r="A33" s="415"/>
      <c r="B33" s="190"/>
      <c r="C33" s="421"/>
      <c r="D33" s="422"/>
      <c r="E33" s="211">
        <v>0</v>
      </c>
      <c r="F33" s="186"/>
    </row>
    <row r="34" spans="1:6" ht="30" customHeight="1" x14ac:dyDescent="0.25">
      <c r="A34" s="415"/>
      <c r="B34" s="190"/>
      <c r="C34" s="421"/>
      <c r="D34" s="422"/>
      <c r="E34" s="211">
        <v>0</v>
      </c>
      <c r="F34" s="186"/>
    </row>
    <row r="35" spans="1:6" ht="30" customHeight="1" x14ac:dyDescent="0.25">
      <c r="A35" s="415"/>
      <c r="B35" s="190"/>
      <c r="C35" s="421"/>
      <c r="D35" s="422"/>
      <c r="E35" s="211">
        <v>0</v>
      </c>
      <c r="F35" s="186"/>
    </row>
    <row r="36" spans="1:6" ht="30" customHeight="1" x14ac:dyDescent="0.25">
      <c r="A36" s="415"/>
      <c r="B36" s="190"/>
      <c r="C36" s="421"/>
      <c r="D36" s="422"/>
      <c r="E36" s="211">
        <v>0</v>
      </c>
      <c r="F36" s="186"/>
    </row>
    <row r="37" spans="1:6" ht="30" customHeight="1" x14ac:dyDescent="0.25">
      <c r="A37" s="415"/>
      <c r="B37" s="190"/>
      <c r="C37" s="421"/>
      <c r="D37" s="422"/>
      <c r="E37" s="211">
        <v>0</v>
      </c>
      <c r="F37" s="186"/>
    </row>
    <row r="38" spans="1:6" ht="30" customHeight="1" x14ac:dyDescent="0.25">
      <c r="A38" s="415"/>
      <c r="B38" s="190"/>
      <c r="C38" s="421"/>
      <c r="D38" s="422"/>
      <c r="E38" s="211">
        <v>0</v>
      </c>
      <c r="F38" s="186"/>
    </row>
    <row r="39" spans="1:6" ht="30" customHeight="1" thickBot="1" x14ac:dyDescent="0.3">
      <c r="A39" s="416"/>
      <c r="B39" s="191"/>
      <c r="C39" s="430"/>
      <c r="D39" s="431"/>
      <c r="E39" s="212">
        <v>0</v>
      </c>
      <c r="F39" s="186">
        <f>SUM(E32:E39)</f>
        <v>0</v>
      </c>
    </row>
    <row r="40" spans="1:6" ht="15" customHeight="1" x14ac:dyDescent="0.25">
      <c r="A40" s="414" t="s">
        <v>246</v>
      </c>
      <c r="B40" s="262" t="s">
        <v>17</v>
      </c>
      <c r="C40" s="262"/>
      <c r="D40" s="262"/>
      <c r="E40" s="192"/>
      <c r="F40" s="186"/>
    </row>
    <row r="41" spans="1:6" ht="30" customHeight="1" x14ac:dyDescent="0.25">
      <c r="A41" s="415"/>
      <c r="B41" s="190"/>
      <c r="C41" s="421"/>
      <c r="D41" s="422"/>
      <c r="E41" s="211">
        <v>0</v>
      </c>
      <c r="F41" s="186"/>
    </row>
    <row r="42" spans="1:6" ht="30" customHeight="1" x14ac:dyDescent="0.25">
      <c r="A42" s="415"/>
      <c r="B42" s="190"/>
      <c r="C42" s="421"/>
      <c r="D42" s="422"/>
      <c r="E42" s="211">
        <v>0</v>
      </c>
      <c r="F42" s="186"/>
    </row>
    <row r="43" spans="1:6" ht="30" customHeight="1" x14ac:dyDescent="0.25">
      <c r="A43" s="415"/>
      <c r="B43" s="190"/>
      <c r="C43" s="421"/>
      <c r="D43" s="422"/>
      <c r="E43" s="211">
        <v>0</v>
      </c>
      <c r="F43" s="186"/>
    </row>
    <row r="44" spans="1:6" ht="30" customHeight="1" x14ac:dyDescent="0.25">
      <c r="A44" s="415"/>
      <c r="B44" s="190"/>
      <c r="C44" s="421"/>
      <c r="D44" s="422"/>
      <c r="E44" s="211">
        <v>0</v>
      </c>
      <c r="F44" s="186"/>
    </row>
    <row r="45" spans="1:6" ht="30" customHeight="1" x14ac:dyDescent="0.25">
      <c r="A45" s="415"/>
      <c r="B45" s="190"/>
      <c r="C45" s="421"/>
      <c r="D45" s="422"/>
      <c r="E45" s="211">
        <v>0</v>
      </c>
      <c r="F45" s="186"/>
    </row>
    <row r="46" spans="1:6" ht="30" customHeight="1" thickBot="1" x14ac:dyDescent="0.3">
      <c r="A46" s="416"/>
      <c r="B46" s="191"/>
      <c r="C46" s="430"/>
      <c r="D46" s="431"/>
      <c r="E46" s="212">
        <v>0</v>
      </c>
      <c r="F46" s="186">
        <f>SUM(E41:E46)</f>
        <v>0</v>
      </c>
    </row>
    <row r="47" spans="1:6" ht="15" customHeight="1" x14ac:dyDescent="0.25">
      <c r="A47" s="414" t="s">
        <v>247</v>
      </c>
      <c r="B47" s="427" t="s">
        <v>248</v>
      </c>
      <c r="C47" s="428"/>
      <c r="D47" s="429"/>
      <c r="E47" s="192"/>
      <c r="F47" s="186"/>
    </row>
    <row r="48" spans="1:6" ht="30" customHeight="1" x14ac:dyDescent="0.25">
      <c r="A48" s="415"/>
      <c r="B48" s="190"/>
      <c r="C48" s="421"/>
      <c r="D48" s="422"/>
      <c r="E48" s="211">
        <v>0</v>
      </c>
      <c r="F48" s="186"/>
    </row>
    <row r="49" spans="1:6" ht="30" customHeight="1" x14ac:dyDescent="0.25">
      <c r="A49" s="415"/>
      <c r="B49" s="190"/>
      <c r="C49" s="421"/>
      <c r="D49" s="422"/>
      <c r="E49" s="211">
        <v>0</v>
      </c>
      <c r="F49" s="186"/>
    </row>
    <row r="50" spans="1:6" ht="30" customHeight="1" x14ac:dyDescent="0.25">
      <c r="A50" s="415"/>
      <c r="B50" s="190"/>
      <c r="C50" s="421"/>
      <c r="D50" s="422"/>
      <c r="E50" s="211">
        <v>0</v>
      </c>
      <c r="F50" s="186"/>
    </row>
    <row r="51" spans="1:6" ht="30" customHeight="1" x14ac:dyDescent="0.25">
      <c r="A51" s="415"/>
      <c r="B51" s="190"/>
      <c r="C51" s="421"/>
      <c r="D51" s="422"/>
      <c r="E51" s="211">
        <v>0</v>
      </c>
      <c r="F51" s="186"/>
    </row>
    <row r="52" spans="1:6" ht="30" customHeight="1" x14ac:dyDescent="0.25">
      <c r="A52" s="415"/>
      <c r="B52" s="190"/>
      <c r="C52" s="421"/>
      <c r="D52" s="422"/>
      <c r="E52" s="211">
        <v>0</v>
      </c>
      <c r="F52" s="186"/>
    </row>
    <row r="53" spans="1:6" ht="30" customHeight="1" x14ac:dyDescent="0.25">
      <c r="A53" s="415"/>
      <c r="B53" s="190"/>
      <c r="C53" s="421"/>
      <c r="D53" s="422"/>
      <c r="E53" s="211">
        <v>0</v>
      </c>
      <c r="F53" s="186"/>
    </row>
    <row r="54" spans="1:6" ht="30" customHeight="1" x14ac:dyDescent="0.25">
      <c r="A54" s="415"/>
      <c r="B54" s="190"/>
      <c r="C54" s="421"/>
      <c r="D54" s="422"/>
      <c r="E54" s="211">
        <v>0</v>
      </c>
      <c r="F54" s="186"/>
    </row>
    <row r="55" spans="1:6" ht="30" customHeight="1" x14ac:dyDescent="0.25">
      <c r="A55" s="415"/>
      <c r="B55" s="190"/>
      <c r="C55" s="421"/>
      <c r="D55" s="422"/>
      <c r="E55" s="211">
        <v>0</v>
      </c>
      <c r="F55" s="186"/>
    </row>
    <row r="56" spans="1:6" ht="30" customHeight="1" x14ac:dyDescent="0.25">
      <c r="A56" s="415"/>
      <c r="B56" s="190"/>
      <c r="C56" s="421"/>
      <c r="D56" s="422"/>
      <c r="E56" s="211">
        <v>0</v>
      </c>
      <c r="F56" s="186"/>
    </row>
    <row r="57" spans="1:6" ht="30" customHeight="1" x14ac:dyDescent="0.25">
      <c r="A57" s="415"/>
      <c r="B57" s="190"/>
      <c r="C57" s="421"/>
      <c r="D57" s="422"/>
      <c r="E57" s="211">
        <v>0</v>
      </c>
      <c r="F57" s="186"/>
    </row>
    <row r="58" spans="1:6" ht="30" customHeight="1" x14ac:dyDescent="0.25">
      <c r="A58" s="415"/>
      <c r="B58" s="190"/>
      <c r="C58" s="421"/>
      <c r="D58" s="422"/>
      <c r="E58" s="211">
        <v>0</v>
      </c>
      <c r="F58" s="186"/>
    </row>
    <row r="59" spans="1:6" ht="30" customHeight="1" x14ac:dyDescent="0.25">
      <c r="A59" s="415"/>
      <c r="B59" s="190"/>
      <c r="C59" s="421"/>
      <c r="D59" s="422"/>
      <c r="E59" s="211">
        <v>0</v>
      </c>
      <c r="F59" s="186"/>
    </row>
    <row r="60" spans="1:6" ht="30" customHeight="1" x14ac:dyDescent="0.25">
      <c r="A60" s="415"/>
      <c r="B60" s="190"/>
      <c r="C60" s="421"/>
      <c r="D60" s="422"/>
      <c r="E60" s="211">
        <v>0</v>
      </c>
      <c r="F60" s="186"/>
    </row>
    <row r="61" spans="1:6" ht="30" customHeight="1" x14ac:dyDescent="0.25">
      <c r="A61" s="415"/>
      <c r="B61" s="190"/>
      <c r="C61" s="421"/>
      <c r="D61" s="422"/>
      <c r="E61" s="211">
        <v>0</v>
      </c>
      <c r="F61" s="186"/>
    </row>
    <row r="62" spans="1:6" ht="30" customHeight="1" x14ac:dyDescent="0.25">
      <c r="A62" s="415"/>
      <c r="B62" s="190"/>
      <c r="C62" s="421"/>
      <c r="D62" s="422"/>
      <c r="E62" s="211">
        <v>0</v>
      </c>
      <c r="F62" s="186"/>
    </row>
    <row r="63" spans="1:6" ht="30" customHeight="1" x14ac:dyDescent="0.25">
      <c r="A63" s="415"/>
      <c r="B63" s="190"/>
      <c r="C63" s="421"/>
      <c r="D63" s="422"/>
      <c r="E63" s="211">
        <v>0</v>
      </c>
      <c r="F63" s="186"/>
    </row>
    <row r="64" spans="1:6" ht="30" customHeight="1" x14ac:dyDescent="0.25">
      <c r="A64" s="415"/>
      <c r="B64" s="190"/>
      <c r="C64" s="421"/>
      <c r="D64" s="422"/>
      <c r="E64" s="211">
        <v>0</v>
      </c>
      <c r="F64" s="186"/>
    </row>
    <row r="65" spans="1:9" ht="30" customHeight="1" x14ac:dyDescent="0.25">
      <c r="A65" s="415"/>
      <c r="B65" s="190"/>
      <c r="C65" s="421"/>
      <c r="D65" s="422"/>
      <c r="E65" s="211">
        <v>0</v>
      </c>
      <c r="F65" s="186"/>
    </row>
    <row r="66" spans="1:9" ht="30" customHeight="1" thickBot="1" x14ac:dyDescent="0.3">
      <c r="A66" s="416"/>
      <c r="B66" s="191"/>
      <c r="C66" s="430"/>
      <c r="D66" s="431"/>
      <c r="E66" s="212">
        <v>0</v>
      </c>
      <c r="F66" s="186">
        <f>SUM(E48:E66)</f>
        <v>0</v>
      </c>
    </row>
    <row r="67" spans="1:9" ht="15" customHeight="1" x14ac:dyDescent="0.25">
      <c r="A67" s="414" t="s">
        <v>33</v>
      </c>
      <c r="B67" s="427" t="s">
        <v>249</v>
      </c>
      <c r="C67" s="428"/>
      <c r="D67" s="429"/>
      <c r="E67" s="192"/>
      <c r="F67" s="186"/>
    </row>
    <row r="68" spans="1:9" ht="30" customHeight="1" x14ac:dyDescent="0.25">
      <c r="A68" s="415"/>
      <c r="B68" s="190"/>
      <c r="C68" s="421"/>
      <c r="D68" s="422"/>
      <c r="E68" s="211">
        <v>0</v>
      </c>
      <c r="F68" s="186"/>
    </row>
    <row r="69" spans="1:9" ht="30" customHeight="1" thickBot="1" x14ac:dyDescent="0.3">
      <c r="A69" s="416"/>
      <c r="B69" s="280"/>
      <c r="C69" s="430"/>
      <c r="D69" s="431"/>
      <c r="E69" s="212">
        <v>0</v>
      </c>
      <c r="F69" s="186">
        <f>SUM(E68:E69)</f>
        <v>0</v>
      </c>
    </row>
    <row r="70" spans="1:9" ht="15" customHeight="1" x14ac:dyDescent="0.25">
      <c r="A70" s="415" t="s">
        <v>253</v>
      </c>
      <c r="B70" s="427" t="s">
        <v>254</v>
      </c>
      <c r="C70" s="428"/>
      <c r="D70" s="429"/>
      <c r="E70" s="192"/>
      <c r="F70" s="186"/>
    </row>
    <row r="71" spans="1:9" ht="30" customHeight="1" thickBot="1" x14ac:dyDescent="0.3">
      <c r="A71" s="416"/>
      <c r="B71" s="193"/>
      <c r="C71" s="421"/>
      <c r="D71" s="422"/>
      <c r="E71" s="194">
        <v>0</v>
      </c>
      <c r="F71" s="186">
        <f>SUM(E70:E71)</f>
        <v>0</v>
      </c>
    </row>
    <row r="72" spans="1:9" ht="20.100000000000001" customHeight="1" thickBot="1" x14ac:dyDescent="0.25">
      <c r="A72" s="436" t="s">
        <v>255</v>
      </c>
      <c r="B72" s="437"/>
      <c r="C72" s="437"/>
      <c r="D72" s="440"/>
      <c r="E72" s="240">
        <f>SUM(E15:E71)</f>
        <v>0</v>
      </c>
    </row>
    <row r="73" spans="1:9" ht="20.100000000000001" customHeight="1" x14ac:dyDescent="0.2">
      <c r="A73" s="432" t="s">
        <v>467</v>
      </c>
      <c r="B73" s="433"/>
      <c r="C73" s="433"/>
      <c r="D73" s="441" t="str">
        <f>IF(CCCCO!J15="","",CCCCO!J15)</f>
        <v/>
      </c>
      <c r="E73" s="241" t="e">
        <f>ROUNDDOWN(E72*D73,0)</f>
        <v>#VALUE!</v>
      </c>
      <c r="F73" s="195"/>
      <c r="I73" s="33" t="e">
        <f>ROUNDDOWN(E14*D73,0)</f>
        <v>#VALUE!</v>
      </c>
    </row>
    <row r="74" spans="1:9" ht="20.100000000000001" customHeight="1" thickBot="1" x14ac:dyDescent="0.25">
      <c r="A74" s="434"/>
      <c r="B74" s="435"/>
      <c r="C74" s="435"/>
      <c r="D74" s="442"/>
      <c r="E74" s="242" t="e">
        <f>IF(E73&gt;I73,"ERROR-Exceeds the % allowed","")</f>
        <v>#VALUE!</v>
      </c>
      <c r="F74" s="195"/>
      <c r="I74" s="33"/>
    </row>
    <row r="75" spans="1:9" ht="20.100000000000001" customHeight="1" thickBot="1" x14ac:dyDescent="0.25">
      <c r="A75" s="436" t="s">
        <v>256</v>
      </c>
      <c r="B75" s="437"/>
      <c r="C75" s="437"/>
      <c r="D75" s="261"/>
      <c r="E75" s="240" t="e">
        <f>SUM(E72:E73)</f>
        <v>#VALUE!</v>
      </c>
      <c r="F75" s="33"/>
      <c r="I75" s="33" t="e">
        <f>SUM(E72:E73)</f>
        <v>#VALUE!</v>
      </c>
    </row>
    <row r="76" spans="1:9" ht="31.5" customHeight="1" x14ac:dyDescent="0.2">
      <c r="A76" s="3"/>
      <c r="B76" s="62"/>
      <c r="C76" s="3"/>
      <c r="D76" s="3"/>
      <c r="E76" s="196" t="e">
        <f>IF(E75&gt;E14,"ERROR-Total Costs Requested have Exceeded the Amount Awarded.","")</f>
        <v>#VALUE!</v>
      </c>
      <c r="F76" s="33"/>
    </row>
  </sheetData>
  <sheetProtection algorithmName="SHA-512" hashValue="xAcE1rvzjnJeVGABeMbN2wrc6CmahwF1KeyDmYTL9nlcRXcsWRITsP4SWuav8ezQDByO0YFCyvc3irh8t9SdnQ==" saltValue="5OeCGMyB5uw07El2icabeA==" spinCount="100000" sheet="1" formatRows="0" selectLockedCells="1"/>
  <mergeCells count="87">
    <mergeCell ref="D8:E8"/>
    <mergeCell ref="A2:E2"/>
    <mergeCell ref="A1:E1"/>
    <mergeCell ref="D3:E3"/>
    <mergeCell ref="D4:E4"/>
    <mergeCell ref="D5:E5"/>
    <mergeCell ref="D6:E6"/>
    <mergeCell ref="D7:E7"/>
    <mergeCell ref="C66:D66"/>
    <mergeCell ref="B67:D67"/>
    <mergeCell ref="C68:D68"/>
    <mergeCell ref="C69:D69"/>
    <mergeCell ref="C71:D71"/>
    <mergeCell ref="B70:D7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8:D48"/>
    <mergeCell ref="C49:D49"/>
    <mergeCell ref="C50:D50"/>
    <mergeCell ref="B47:D47"/>
    <mergeCell ref="C41:D41"/>
    <mergeCell ref="C42:D42"/>
    <mergeCell ref="C43:D43"/>
    <mergeCell ref="C44:D44"/>
    <mergeCell ref="C45:D45"/>
    <mergeCell ref="A10:E10"/>
    <mergeCell ref="B12:C14"/>
    <mergeCell ref="A12:A14"/>
    <mergeCell ref="E29:E30"/>
    <mergeCell ref="E23:E24"/>
    <mergeCell ref="A15:A22"/>
    <mergeCell ref="E15:E16"/>
    <mergeCell ref="E21:E22"/>
    <mergeCell ref="A23:A30"/>
    <mergeCell ref="E19:E20"/>
    <mergeCell ref="E27:E28"/>
    <mergeCell ref="C15:D15"/>
    <mergeCell ref="C16:D16"/>
    <mergeCell ref="C17:D17"/>
    <mergeCell ref="C18:D18"/>
    <mergeCell ref="C19:D19"/>
    <mergeCell ref="A73:C74"/>
    <mergeCell ref="A75:C75"/>
    <mergeCell ref="A31:A39"/>
    <mergeCell ref="E17:E18"/>
    <mergeCell ref="E25:E26"/>
    <mergeCell ref="A67:A69"/>
    <mergeCell ref="A70:A71"/>
    <mergeCell ref="A72:D72"/>
    <mergeCell ref="D73:D74"/>
    <mergeCell ref="C20:D20"/>
    <mergeCell ref="C21:D21"/>
    <mergeCell ref="C22:D22"/>
    <mergeCell ref="C34:D34"/>
    <mergeCell ref="C35:D35"/>
    <mergeCell ref="C36:D36"/>
    <mergeCell ref="C37:D37"/>
    <mergeCell ref="F12:F14"/>
    <mergeCell ref="A40:A46"/>
    <mergeCell ref="A47:A66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C38:D38"/>
    <mergeCell ref="C39:D39"/>
  </mergeCells>
  <printOptions horizontalCentered="1"/>
  <pageMargins left="0.25" right="0.25" top="0.5" bottom="0.25" header="0" footer="0"/>
  <pageSetup scale="74" orientation="portrait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46" max="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67"/>
  <sheetViews>
    <sheetView workbookViewId="0">
      <selection activeCell="I6" sqref="I6"/>
    </sheetView>
  </sheetViews>
  <sheetFormatPr defaultColWidth="9.1640625" defaultRowHeight="11.25" x14ac:dyDescent="0.2"/>
  <cols>
    <col min="1" max="1" width="16.1640625" style="6" customWidth="1"/>
    <col min="2" max="2" width="5.5" style="63" customWidth="1"/>
    <col min="3" max="3" width="73.6640625" style="6" customWidth="1"/>
    <col min="4" max="4" width="42.33203125" style="6" customWidth="1"/>
    <col min="5" max="16384" width="9.1640625" style="6"/>
  </cols>
  <sheetData>
    <row r="1" spans="1:5" s="222" customFormat="1" ht="20.100000000000001" customHeight="1" x14ac:dyDescent="0.2">
      <c r="A1" s="360" t="s">
        <v>431</v>
      </c>
      <c r="B1" s="360"/>
      <c r="C1" s="360"/>
      <c r="D1" s="360"/>
    </row>
    <row r="2" spans="1:5" s="222" customFormat="1" ht="21.95" customHeight="1" x14ac:dyDescent="0.2">
      <c r="A2" s="391" t="s">
        <v>472</v>
      </c>
      <c r="B2" s="391"/>
      <c r="C2" s="391"/>
      <c r="D2" s="391"/>
    </row>
    <row r="3" spans="1:5" ht="29.25" customHeight="1" x14ac:dyDescent="0.2">
      <c r="A3" s="17"/>
      <c r="B3" s="61"/>
      <c r="C3" s="93" t="s">
        <v>318</v>
      </c>
      <c r="D3" s="101" t="str">
        <f>'Contact Page'!D3</f>
        <v>Please Select Project on 'Do First' Tab</v>
      </c>
      <c r="E3" s="3"/>
    </row>
    <row r="4" spans="1:5" ht="30" customHeight="1" x14ac:dyDescent="0.2">
      <c r="A4" s="17"/>
      <c r="B4" s="61"/>
      <c r="C4" s="93" t="s">
        <v>430</v>
      </c>
      <c r="D4" s="101" t="str">
        <f>'Contact Page'!D4</f>
        <v>Please Select Sector on 'Do First' Tab</v>
      </c>
      <c r="E4" s="3"/>
    </row>
    <row r="5" spans="1:5" ht="25.9" customHeight="1" x14ac:dyDescent="0.2">
      <c r="A5" s="18"/>
      <c r="B5" s="61"/>
      <c r="C5" s="215" t="s">
        <v>437</v>
      </c>
      <c r="D5" s="100" t="str">
        <f>'Budget Summary'!F5</f>
        <v>Please Select District on 'Do First' Tab</v>
      </c>
      <c r="E5" s="3"/>
    </row>
    <row r="6" spans="1:5" ht="27.75" customHeight="1" x14ac:dyDescent="0.2">
      <c r="A6" s="18"/>
      <c r="B6" s="61"/>
      <c r="C6" s="215" t="s">
        <v>309</v>
      </c>
      <c r="D6" s="100" t="str">
        <f>'Budget Summary'!F6</f>
        <v xml:space="preserve"> </v>
      </c>
      <c r="E6" s="3"/>
    </row>
    <row r="7" spans="1:5" ht="20.100000000000001" customHeight="1" x14ac:dyDescent="0.2">
      <c r="A7" s="18"/>
      <c r="B7" s="61"/>
      <c r="C7" s="215" t="s">
        <v>322</v>
      </c>
      <c r="D7" s="214" t="str">
        <f>'Contact Page'!D6</f>
        <v>2017/18</v>
      </c>
      <c r="E7" s="3"/>
    </row>
    <row r="8" spans="1:5" ht="20.100000000000001" customHeight="1" x14ac:dyDescent="0.2">
      <c r="A8" s="3"/>
      <c r="B8" s="62"/>
      <c r="C8" s="215" t="s">
        <v>438</v>
      </c>
      <c r="D8" s="94" t="str">
        <f>'Budget Summary'!F8</f>
        <v>ERROR</v>
      </c>
      <c r="E8" s="3"/>
    </row>
    <row r="9" spans="1:5" ht="4.9000000000000004" customHeight="1" x14ac:dyDescent="0.25">
      <c r="A9" s="3"/>
      <c r="B9" s="62"/>
      <c r="C9" s="19"/>
      <c r="D9" s="41"/>
      <c r="E9" s="3"/>
    </row>
    <row r="10" spans="1:5" ht="19.899999999999999" customHeight="1" x14ac:dyDescent="0.3">
      <c r="A10" s="352" t="s">
        <v>440</v>
      </c>
      <c r="B10" s="352"/>
      <c r="C10" s="352"/>
      <c r="D10" s="352"/>
      <c r="E10" s="3"/>
    </row>
    <row r="11" spans="1:5" ht="3.6" customHeight="1" thickBot="1" x14ac:dyDescent="0.25">
      <c r="A11" s="3"/>
      <c r="B11" s="62"/>
      <c r="C11" s="3"/>
      <c r="D11" s="3"/>
      <c r="E11" s="3"/>
    </row>
    <row r="12" spans="1:5" s="3" customFormat="1" ht="16.149999999999999" customHeight="1" x14ac:dyDescent="0.2">
      <c r="A12" s="471" t="s">
        <v>13</v>
      </c>
      <c r="B12" s="398" t="s">
        <v>14</v>
      </c>
      <c r="C12" s="399"/>
      <c r="D12" s="89" t="s">
        <v>251</v>
      </c>
    </row>
    <row r="13" spans="1:5" s="48" customFormat="1" ht="16.149999999999999" customHeight="1" thickBot="1" x14ac:dyDescent="0.3">
      <c r="A13" s="472"/>
      <c r="B13" s="401"/>
      <c r="C13" s="402"/>
      <c r="D13" s="65">
        <f>'Budget Detail Sheet'!E14</f>
        <v>0</v>
      </c>
    </row>
    <row r="14" spans="1:5" ht="13.15" customHeight="1" x14ac:dyDescent="0.2">
      <c r="A14" s="457" t="s">
        <v>262</v>
      </c>
      <c r="B14" s="81">
        <v>1100</v>
      </c>
      <c r="C14" s="59" t="s">
        <v>244</v>
      </c>
      <c r="D14" s="468">
        <v>0</v>
      </c>
      <c r="E14" s="3"/>
    </row>
    <row r="15" spans="1:5" ht="21" customHeight="1" x14ac:dyDescent="0.2">
      <c r="A15" s="458"/>
      <c r="B15" s="82"/>
      <c r="C15" s="71" t="s">
        <v>263</v>
      </c>
      <c r="D15" s="463"/>
      <c r="E15" s="3"/>
    </row>
    <row r="16" spans="1:5" x14ac:dyDescent="0.2">
      <c r="A16" s="458"/>
      <c r="B16" s="76">
        <v>1200</v>
      </c>
      <c r="C16" s="73" t="s">
        <v>287</v>
      </c>
      <c r="D16" s="470">
        <v>0</v>
      </c>
      <c r="E16" s="3"/>
    </row>
    <row r="17" spans="1:5" ht="21" customHeight="1" x14ac:dyDescent="0.2">
      <c r="A17" s="458"/>
      <c r="B17" s="82"/>
      <c r="C17" s="54" t="s">
        <v>263</v>
      </c>
      <c r="D17" s="463"/>
      <c r="E17" s="3"/>
    </row>
    <row r="18" spans="1:5" ht="10.15" customHeight="1" x14ac:dyDescent="0.2">
      <c r="A18" s="458"/>
      <c r="B18" s="75" t="s">
        <v>284</v>
      </c>
      <c r="C18" s="72" t="s">
        <v>283</v>
      </c>
      <c r="D18" s="462">
        <v>0</v>
      </c>
      <c r="E18" s="3"/>
    </row>
    <row r="19" spans="1:5" ht="21" customHeight="1" x14ac:dyDescent="0.2">
      <c r="A19" s="458"/>
      <c r="B19" s="75"/>
      <c r="C19" s="54" t="s">
        <v>263</v>
      </c>
      <c r="D19" s="462"/>
      <c r="E19" s="3"/>
    </row>
    <row r="20" spans="1:5" ht="13.15" customHeight="1" x14ac:dyDescent="0.2">
      <c r="A20" s="458"/>
      <c r="B20" s="76" t="s">
        <v>285</v>
      </c>
      <c r="C20" s="72" t="s">
        <v>286</v>
      </c>
      <c r="D20" s="470">
        <v>0</v>
      </c>
      <c r="E20" s="3"/>
    </row>
    <row r="21" spans="1:5" ht="21" customHeight="1" thickBot="1" x14ac:dyDescent="0.25">
      <c r="A21" s="459"/>
      <c r="B21" s="77"/>
      <c r="C21" s="58" t="s">
        <v>263</v>
      </c>
      <c r="D21" s="465"/>
      <c r="E21" s="3"/>
    </row>
    <row r="22" spans="1:5" ht="13.15" customHeight="1" x14ac:dyDescent="0.2">
      <c r="A22" s="457" t="s">
        <v>264</v>
      </c>
      <c r="B22" s="74">
        <v>2100</v>
      </c>
      <c r="C22" s="59" t="s">
        <v>267</v>
      </c>
      <c r="D22" s="468">
        <v>0</v>
      </c>
      <c r="E22" s="3"/>
    </row>
    <row r="23" spans="1:5" ht="21" customHeight="1" x14ac:dyDescent="0.2">
      <c r="A23" s="458"/>
      <c r="B23" s="75"/>
      <c r="C23" s="54" t="s">
        <v>263</v>
      </c>
      <c r="D23" s="463"/>
      <c r="E23" s="3"/>
    </row>
    <row r="24" spans="1:5" ht="13.15" customHeight="1" x14ac:dyDescent="0.2">
      <c r="A24" s="458"/>
      <c r="B24" s="78" t="s">
        <v>245</v>
      </c>
      <c r="C24" s="49" t="s">
        <v>266</v>
      </c>
      <c r="D24" s="470">
        <v>0</v>
      </c>
      <c r="E24" s="3"/>
    </row>
    <row r="25" spans="1:5" ht="21" customHeight="1" x14ac:dyDescent="0.2">
      <c r="A25" s="458"/>
      <c r="B25" s="80"/>
      <c r="C25" s="54" t="s">
        <v>263</v>
      </c>
      <c r="D25" s="463"/>
      <c r="E25" s="3"/>
    </row>
    <row r="26" spans="1:5" ht="13.15" customHeight="1" x14ac:dyDescent="0.2">
      <c r="A26" s="458"/>
      <c r="B26" s="79" t="s">
        <v>289</v>
      </c>
      <c r="C26" s="72" t="s">
        <v>288</v>
      </c>
      <c r="D26" s="462">
        <v>0</v>
      </c>
      <c r="E26" s="3"/>
    </row>
    <row r="27" spans="1:5" ht="21" customHeight="1" x14ac:dyDescent="0.2">
      <c r="A27" s="458"/>
      <c r="B27" s="75"/>
      <c r="C27" s="71" t="s">
        <v>263</v>
      </c>
      <c r="D27" s="463"/>
      <c r="E27" s="3"/>
    </row>
    <row r="28" spans="1:5" ht="13.15" customHeight="1" x14ac:dyDescent="0.2">
      <c r="A28" s="458"/>
      <c r="B28" s="76" t="s">
        <v>291</v>
      </c>
      <c r="C28" s="72" t="s">
        <v>290</v>
      </c>
      <c r="D28" s="470">
        <v>0</v>
      </c>
      <c r="E28" s="3"/>
    </row>
    <row r="29" spans="1:5" ht="21" customHeight="1" thickBot="1" x14ac:dyDescent="0.25">
      <c r="A29" s="459"/>
      <c r="B29" s="77"/>
      <c r="C29" s="58" t="s">
        <v>263</v>
      </c>
      <c r="D29" s="465"/>
      <c r="E29" s="3"/>
    </row>
    <row r="30" spans="1:5" ht="13.15" customHeight="1" x14ac:dyDescent="0.2">
      <c r="A30" s="457" t="s">
        <v>32</v>
      </c>
      <c r="B30" s="466" t="s">
        <v>16</v>
      </c>
      <c r="C30" s="467"/>
      <c r="D30" s="468">
        <v>0</v>
      </c>
      <c r="E30" s="3"/>
    </row>
    <row r="31" spans="1:5" ht="13.15" customHeight="1" x14ac:dyDescent="0.2">
      <c r="A31" s="458"/>
      <c r="B31" s="79"/>
      <c r="C31" s="51" t="s">
        <v>258</v>
      </c>
      <c r="D31" s="462"/>
      <c r="E31" s="3"/>
    </row>
    <row r="32" spans="1:5" ht="13.15" customHeight="1" thickBot="1" x14ac:dyDescent="0.25">
      <c r="A32" s="459"/>
      <c r="B32" s="83"/>
      <c r="C32" s="56" t="s">
        <v>258</v>
      </c>
      <c r="D32" s="465"/>
      <c r="E32" s="3"/>
    </row>
    <row r="33" spans="1:5" ht="13.15" customHeight="1" x14ac:dyDescent="0.2">
      <c r="A33" s="457" t="s">
        <v>246</v>
      </c>
      <c r="B33" s="469" t="s">
        <v>17</v>
      </c>
      <c r="C33" s="469"/>
      <c r="D33" s="468">
        <v>0</v>
      </c>
      <c r="E33" s="3"/>
    </row>
    <row r="34" spans="1:5" ht="13.15" customHeight="1" x14ac:dyDescent="0.2">
      <c r="A34" s="458"/>
      <c r="B34" s="52"/>
      <c r="C34" s="51" t="s">
        <v>268</v>
      </c>
      <c r="D34" s="462"/>
      <c r="E34" s="3"/>
    </row>
    <row r="35" spans="1:5" ht="13.15" customHeight="1" x14ac:dyDescent="0.2">
      <c r="A35" s="458"/>
      <c r="B35" s="52"/>
      <c r="C35" s="50" t="s">
        <v>260</v>
      </c>
      <c r="D35" s="462"/>
      <c r="E35" s="3"/>
    </row>
    <row r="36" spans="1:5" ht="13.15" customHeight="1" thickBot="1" x14ac:dyDescent="0.25">
      <c r="A36" s="459"/>
      <c r="B36" s="83"/>
      <c r="C36" s="68" t="s">
        <v>259</v>
      </c>
      <c r="D36" s="465"/>
      <c r="E36" s="3"/>
    </row>
    <row r="37" spans="1:5" ht="13.15" customHeight="1" x14ac:dyDescent="0.2">
      <c r="A37" s="457" t="s">
        <v>247</v>
      </c>
      <c r="B37" s="466" t="s">
        <v>248</v>
      </c>
      <c r="C37" s="467"/>
      <c r="D37" s="468">
        <v>0</v>
      </c>
      <c r="E37" s="3"/>
    </row>
    <row r="38" spans="1:5" ht="13.15" customHeight="1" x14ac:dyDescent="0.2">
      <c r="A38" s="458"/>
      <c r="B38" s="79" t="s">
        <v>265</v>
      </c>
      <c r="C38" s="51"/>
      <c r="D38" s="462"/>
      <c r="E38" s="3"/>
    </row>
    <row r="39" spans="1:5" ht="13.15" customHeight="1" x14ac:dyDescent="0.2">
      <c r="A39" s="458"/>
      <c r="B39" s="79"/>
      <c r="C39" s="51" t="s">
        <v>278</v>
      </c>
      <c r="D39" s="462"/>
      <c r="E39" s="3"/>
    </row>
    <row r="40" spans="1:5" ht="13.15" customHeight="1" x14ac:dyDescent="0.2">
      <c r="A40" s="458"/>
      <c r="B40" s="79"/>
      <c r="C40" s="51" t="s">
        <v>279</v>
      </c>
      <c r="D40" s="462"/>
      <c r="E40" s="3"/>
    </row>
    <row r="41" spans="1:5" ht="13.15" customHeight="1" x14ac:dyDescent="0.2">
      <c r="A41" s="458"/>
      <c r="B41" s="52" t="s">
        <v>273</v>
      </c>
      <c r="C41" s="52"/>
      <c r="D41" s="462"/>
      <c r="E41" s="3"/>
    </row>
    <row r="42" spans="1:5" ht="13.15" customHeight="1" x14ac:dyDescent="0.2">
      <c r="A42" s="458"/>
      <c r="B42" s="52"/>
      <c r="C42" s="52"/>
      <c r="D42" s="462"/>
      <c r="E42" s="3"/>
    </row>
    <row r="43" spans="1:5" ht="13.15" customHeight="1" x14ac:dyDescent="0.2">
      <c r="A43" s="458"/>
      <c r="B43" s="52" t="s">
        <v>271</v>
      </c>
      <c r="C43" s="52"/>
      <c r="D43" s="462"/>
      <c r="E43" s="3"/>
    </row>
    <row r="44" spans="1:5" ht="13.15" customHeight="1" x14ac:dyDescent="0.2">
      <c r="A44" s="458"/>
      <c r="B44" s="52"/>
      <c r="C44" s="52"/>
      <c r="D44" s="462"/>
      <c r="E44" s="3"/>
    </row>
    <row r="45" spans="1:5" ht="13.15" customHeight="1" x14ac:dyDescent="0.2">
      <c r="A45" s="458"/>
      <c r="B45" s="79" t="s">
        <v>275</v>
      </c>
      <c r="C45" s="51"/>
      <c r="D45" s="462"/>
      <c r="E45" s="3"/>
    </row>
    <row r="46" spans="1:5" ht="13.15" customHeight="1" x14ac:dyDescent="0.2">
      <c r="A46" s="458"/>
      <c r="B46" s="79"/>
      <c r="C46" s="51"/>
      <c r="D46" s="462"/>
      <c r="E46" s="3"/>
    </row>
    <row r="47" spans="1:5" ht="13.15" customHeight="1" x14ac:dyDescent="0.2">
      <c r="A47" s="458"/>
      <c r="B47" s="79" t="s">
        <v>276</v>
      </c>
      <c r="C47" s="51"/>
      <c r="D47" s="462"/>
      <c r="E47" s="3"/>
    </row>
    <row r="48" spans="1:5" ht="13.15" customHeight="1" x14ac:dyDescent="0.2">
      <c r="A48" s="458"/>
      <c r="B48" s="79"/>
      <c r="C48" s="51"/>
      <c r="D48" s="462"/>
      <c r="E48" s="3"/>
    </row>
    <row r="49" spans="1:5" ht="13.15" customHeight="1" x14ac:dyDescent="0.2">
      <c r="A49" s="458"/>
      <c r="B49" s="79" t="s">
        <v>277</v>
      </c>
      <c r="C49" s="51"/>
      <c r="D49" s="462"/>
      <c r="E49" s="3"/>
    </row>
    <row r="50" spans="1:5" ht="13.15" customHeight="1" x14ac:dyDescent="0.2">
      <c r="A50" s="458"/>
      <c r="B50" s="79"/>
      <c r="C50" s="51"/>
      <c r="D50" s="462"/>
      <c r="E50" s="3"/>
    </row>
    <row r="51" spans="1:5" ht="13.15" customHeight="1" x14ac:dyDescent="0.2">
      <c r="A51" s="458"/>
      <c r="B51" s="79" t="s">
        <v>270</v>
      </c>
      <c r="C51" s="51"/>
      <c r="D51" s="462"/>
      <c r="E51" s="3"/>
    </row>
    <row r="52" spans="1:5" ht="13.15" customHeight="1" x14ac:dyDescent="0.2">
      <c r="A52" s="458"/>
      <c r="B52" s="79"/>
      <c r="C52" s="51"/>
      <c r="D52" s="462"/>
      <c r="E52" s="3"/>
    </row>
    <row r="53" spans="1:5" ht="13.15" customHeight="1" x14ac:dyDescent="0.2">
      <c r="A53" s="458"/>
      <c r="B53" s="79" t="s">
        <v>272</v>
      </c>
      <c r="C53" s="51"/>
      <c r="D53" s="462"/>
      <c r="E53" s="3"/>
    </row>
    <row r="54" spans="1:5" ht="13.15" customHeight="1" x14ac:dyDescent="0.2">
      <c r="A54" s="458"/>
      <c r="B54" s="79"/>
      <c r="C54" s="51"/>
      <c r="D54" s="462"/>
      <c r="E54" s="3"/>
    </row>
    <row r="55" spans="1:5" ht="13.15" customHeight="1" x14ac:dyDescent="0.2">
      <c r="A55" s="458"/>
      <c r="B55" s="79" t="s">
        <v>274</v>
      </c>
      <c r="C55" s="51"/>
      <c r="D55" s="462"/>
      <c r="E55" s="3"/>
    </row>
    <row r="56" spans="1:5" ht="13.15" customHeight="1" x14ac:dyDescent="0.2">
      <c r="A56" s="458"/>
      <c r="B56" s="79"/>
      <c r="C56" s="51"/>
      <c r="D56" s="462"/>
      <c r="E56" s="3"/>
    </row>
    <row r="57" spans="1:5" ht="13.15" customHeight="1" x14ac:dyDescent="0.2">
      <c r="A57" s="458"/>
      <c r="B57" s="79" t="s">
        <v>229</v>
      </c>
      <c r="C57" s="52"/>
      <c r="D57" s="462"/>
      <c r="E57" s="3"/>
    </row>
    <row r="58" spans="1:5" ht="13.15" customHeight="1" thickBot="1" x14ac:dyDescent="0.25">
      <c r="A58" s="459"/>
      <c r="B58" s="83"/>
      <c r="C58" s="56" t="s">
        <v>269</v>
      </c>
      <c r="D58" s="465"/>
      <c r="E58" s="3"/>
    </row>
    <row r="59" spans="1:5" ht="13.15" customHeight="1" x14ac:dyDescent="0.2">
      <c r="A59" s="457" t="s">
        <v>33</v>
      </c>
      <c r="B59" s="460" t="s">
        <v>249</v>
      </c>
      <c r="C59" s="461"/>
      <c r="D59" s="462">
        <v>0</v>
      </c>
      <c r="E59" s="3"/>
    </row>
    <row r="60" spans="1:5" ht="13.15" customHeight="1" x14ac:dyDescent="0.2">
      <c r="A60" s="458"/>
      <c r="B60" s="52"/>
      <c r="C60" s="52" t="s">
        <v>280</v>
      </c>
      <c r="D60" s="462"/>
      <c r="E60" s="3"/>
    </row>
    <row r="61" spans="1:5" ht="22.15" customHeight="1" thickBot="1" x14ac:dyDescent="0.25">
      <c r="A61" s="459"/>
      <c r="B61" s="84"/>
      <c r="C61" s="55" t="s">
        <v>281</v>
      </c>
      <c r="D61" s="463"/>
      <c r="E61" s="3"/>
    </row>
    <row r="62" spans="1:5" ht="13.15" customHeight="1" x14ac:dyDescent="0.2">
      <c r="A62" s="457" t="s">
        <v>253</v>
      </c>
      <c r="B62" s="464" t="s">
        <v>254</v>
      </c>
      <c r="C62" s="464"/>
      <c r="D62" s="462">
        <v>0</v>
      </c>
      <c r="E62" s="3"/>
    </row>
    <row r="63" spans="1:5" ht="13.15" customHeight="1" thickBot="1" x14ac:dyDescent="0.25">
      <c r="A63" s="459"/>
      <c r="B63" s="85"/>
      <c r="C63" s="56"/>
      <c r="D63" s="465"/>
      <c r="E63" s="3"/>
    </row>
    <row r="64" spans="1:5" ht="16.899999999999999" customHeight="1" thickBot="1" x14ac:dyDescent="0.3">
      <c r="A64" s="455" t="s">
        <v>255</v>
      </c>
      <c r="B64" s="456"/>
      <c r="C64" s="456"/>
      <c r="D64" s="53">
        <f>SUM(D14:D63)</f>
        <v>0</v>
      </c>
      <c r="E64" s="3"/>
    </row>
    <row r="65" spans="1:5" ht="16.899999999999999" customHeight="1" thickBot="1" x14ac:dyDescent="0.3">
      <c r="A65" s="455" t="s">
        <v>468</v>
      </c>
      <c r="B65" s="456"/>
      <c r="C65" s="456"/>
      <c r="D65" s="53">
        <v>0</v>
      </c>
      <c r="E65" s="3"/>
    </row>
    <row r="66" spans="1:5" ht="16.899999999999999" customHeight="1" thickBot="1" x14ac:dyDescent="0.3">
      <c r="A66" s="455" t="s">
        <v>256</v>
      </c>
      <c r="B66" s="456"/>
      <c r="C66" s="456"/>
      <c r="D66" s="53">
        <f>SUM(D64:D65)</f>
        <v>0</v>
      </c>
      <c r="E66" s="3"/>
    </row>
    <row r="67" spans="1:5" ht="25.15" customHeight="1" x14ac:dyDescent="0.2">
      <c r="A67" s="3"/>
      <c r="B67" s="62"/>
      <c r="C67" s="3"/>
      <c r="D67" s="42"/>
      <c r="E67" s="3"/>
    </row>
  </sheetData>
  <sheetProtection algorithmName="SHA-512" hashValue="9VNjW3be6naZsIfV/ki66OIjvbBGMdz2xrBOs+llfpJBrGcpD+F6c4mj+ATnoS1qhHEtq3w8lZC2cdaPpbtgIQ==" saltValue="uBvcx0OYpED1fcn0oIQNLw==" spinCount="100000" sheet="1" selectLockedCells="1" selectUnlockedCells="1"/>
  <mergeCells count="33">
    <mergeCell ref="A2:D2"/>
    <mergeCell ref="A1:D1"/>
    <mergeCell ref="D22:D23"/>
    <mergeCell ref="D24:D25"/>
    <mergeCell ref="A22:A29"/>
    <mergeCell ref="A10:D10"/>
    <mergeCell ref="A12:A13"/>
    <mergeCell ref="B12:C13"/>
    <mergeCell ref="A14:A21"/>
    <mergeCell ref="D14:D15"/>
    <mergeCell ref="D20:D21"/>
    <mergeCell ref="D16:D17"/>
    <mergeCell ref="D18:D19"/>
    <mergeCell ref="D26:D27"/>
    <mergeCell ref="D28:D29"/>
    <mergeCell ref="A30:A32"/>
    <mergeCell ref="B30:C30"/>
    <mergeCell ref="D30:D32"/>
    <mergeCell ref="A33:A36"/>
    <mergeCell ref="B33:C33"/>
    <mergeCell ref="D33:D36"/>
    <mergeCell ref="A37:A58"/>
    <mergeCell ref="B37:C37"/>
    <mergeCell ref="D37:D58"/>
    <mergeCell ref="A64:C64"/>
    <mergeCell ref="A65:C65"/>
    <mergeCell ref="A66:C66"/>
    <mergeCell ref="A59:A61"/>
    <mergeCell ref="B59:C59"/>
    <mergeCell ref="D59:D61"/>
    <mergeCell ref="A62:A63"/>
    <mergeCell ref="B62:C62"/>
    <mergeCell ref="D62:D63"/>
  </mergeCells>
  <printOptions horizontalCentered="1"/>
  <pageMargins left="0.25" right="0.25" top="0.5" bottom="0.25" header="0" footer="0"/>
  <pageSetup scale="78" orientation="portrait" r:id="rId1"/>
  <headerFooter alignWithMargins="0">
    <oddHeader>&amp;L&amp;"Arial,Bold"&amp;11Board of Governors, California Community Colleges
Chancellor's Office (CCCCO)</oddHeader>
    <oddFooter>&amp;LCCCCO Forms Package&amp;R3-2017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44"/>
  <sheetViews>
    <sheetView zoomScaleNormal="100" workbookViewId="0">
      <selection activeCell="B17" sqref="B17"/>
    </sheetView>
  </sheetViews>
  <sheetFormatPr defaultColWidth="9.1640625" defaultRowHeight="11.25" x14ac:dyDescent="0.2"/>
  <cols>
    <col min="1" max="1" width="17.6640625" style="6" customWidth="1"/>
    <col min="2" max="2" width="7.6640625" style="6" customWidth="1"/>
    <col min="3" max="3" width="92" style="6" customWidth="1"/>
    <col min="4" max="4" width="15.1640625" style="6" customWidth="1"/>
    <col min="5" max="5" width="33.33203125" style="6" customWidth="1"/>
    <col min="6" max="6" width="17.5" style="6" customWidth="1"/>
    <col min="7" max="7" width="27.83203125" style="6" customWidth="1"/>
    <col min="8" max="16384" width="9.1640625" style="6"/>
  </cols>
  <sheetData>
    <row r="1" spans="1:6" ht="20.100000000000001" customHeight="1" x14ac:dyDescent="0.2">
      <c r="A1" s="360" t="s">
        <v>431</v>
      </c>
      <c r="B1" s="360"/>
      <c r="C1" s="360"/>
      <c r="D1" s="360"/>
      <c r="E1" s="360"/>
    </row>
    <row r="2" spans="1:6" ht="20.100000000000001" customHeight="1" x14ac:dyDescent="0.3">
      <c r="A2" s="501" t="s">
        <v>472</v>
      </c>
      <c r="B2" s="501"/>
      <c r="C2" s="501"/>
      <c r="D2" s="501"/>
      <c r="E2" s="501"/>
    </row>
    <row r="3" spans="1:6" ht="25.9" customHeight="1" x14ac:dyDescent="0.2">
      <c r="A3" s="17"/>
      <c r="B3" s="17"/>
      <c r="C3" s="93" t="s">
        <v>318</v>
      </c>
      <c r="D3" s="407" t="str">
        <f>'Contact Page'!D3</f>
        <v>Please Select Project on 'Do First' Tab</v>
      </c>
      <c r="E3" s="407"/>
    </row>
    <row r="4" spans="1:6" ht="30" customHeight="1" x14ac:dyDescent="0.2">
      <c r="A4" s="17"/>
      <c r="B4" s="17"/>
      <c r="C4" s="93" t="s">
        <v>430</v>
      </c>
      <c r="D4" s="407" t="str">
        <f>'Contact Page'!D4</f>
        <v>Please Select Sector on 'Do First' Tab</v>
      </c>
      <c r="E4" s="407"/>
    </row>
    <row r="5" spans="1:6" ht="25.9" customHeight="1" x14ac:dyDescent="0.2">
      <c r="B5" s="148"/>
      <c r="C5" s="215" t="s">
        <v>437</v>
      </c>
      <c r="D5" s="408" t="str">
        <f>'Budget Summary'!F5</f>
        <v>Please Select District on 'Do First' Tab</v>
      </c>
      <c r="E5" s="408"/>
    </row>
    <row r="6" spans="1:6" ht="27.75" customHeight="1" x14ac:dyDescent="0.2">
      <c r="A6" s="148"/>
      <c r="B6" s="148"/>
      <c r="C6" s="215" t="s">
        <v>309</v>
      </c>
      <c r="D6" s="409" t="str">
        <f>'Budget Summary'!F6</f>
        <v xml:space="preserve"> </v>
      </c>
      <c r="E6" s="409"/>
    </row>
    <row r="7" spans="1:6" ht="20.100000000000001" customHeight="1" x14ac:dyDescent="0.2">
      <c r="A7" s="148"/>
      <c r="B7" s="148"/>
      <c r="C7" s="215" t="s">
        <v>322</v>
      </c>
      <c r="D7" s="214" t="str">
        <f>'Contact Page'!D6</f>
        <v>2017/18</v>
      </c>
      <c r="E7" s="160"/>
    </row>
    <row r="8" spans="1:6" ht="20.100000000000001" customHeight="1" x14ac:dyDescent="0.2">
      <c r="A8" s="148"/>
      <c r="B8" s="148"/>
      <c r="C8" s="215" t="s">
        <v>438</v>
      </c>
      <c r="D8" s="105" t="str">
        <f>'Budget Summary'!F8</f>
        <v>ERROR</v>
      </c>
    </row>
    <row r="9" spans="1:6" ht="4.1500000000000004" customHeight="1" x14ac:dyDescent="0.2">
      <c r="A9" s="148"/>
      <c r="B9" s="148"/>
      <c r="C9" s="116"/>
      <c r="D9" s="117"/>
    </row>
    <row r="10" spans="1:6" ht="15" x14ac:dyDescent="0.2">
      <c r="A10" s="151" t="str">
        <f>IF(CCCCO!J13="","Complete 'Do First' Tab",CCCCO!J13)</f>
        <v>Complete 'Do First' Tab</v>
      </c>
      <c r="B10" s="3"/>
      <c r="C10" s="3"/>
      <c r="D10" s="3"/>
      <c r="E10" s="3"/>
    </row>
    <row r="11" spans="1:6" ht="20.25" x14ac:dyDescent="0.3">
      <c r="A11" s="352" t="s">
        <v>31</v>
      </c>
      <c r="B11" s="352"/>
      <c r="C11" s="352"/>
      <c r="D11" s="352"/>
      <c r="E11" s="352"/>
    </row>
    <row r="12" spans="1:6" ht="20.25" x14ac:dyDescent="0.3">
      <c r="A12" s="352" t="s">
        <v>242</v>
      </c>
      <c r="B12" s="352"/>
      <c r="C12" s="352"/>
      <c r="D12" s="352"/>
      <c r="E12" s="352"/>
    </row>
    <row r="13" spans="1:6" ht="3.6" customHeight="1" thickBot="1" x14ac:dyDescent="0.25">
      <c r="A13" s="3"/>
      <c r="B13" s="3"/>
      <c r="C13" s="3"/>
      <c r="D13" s="3"/>
      <c r="E13" s="3"/>
    </row>
    <row r="14" spans="1:6" s="5" customFormat="1" ht="21" customHeight="1" x14ac:dyDescent="0.25">
      <c r="A14" s="489" t="s">
        <v>13</v>
      </c>
      <c r="B14" s="492" t="s">
        <v>14</v>
      </c>
      <c r="C14" s="493"/>
      <c r="D14" s="494"/>
      <c r="E14" s="252" t="str">
        <f>IF(CCCCO!J14="","Complete 'Do First' Tab",CCCCO!J14)</f>
        <v>Complete 'Do First' Tab</v>
      </c>
      <c r="F14" s="197"/>
    </row>
    <row r="15" spans="1:6" s="5" customFormat="1" ht="17.25" customHeight="1" x14ac:dyDescent="0.25">
      <c r="A15" s="490"/>
      <c r="B15" s="495"/>
      <c r="C15" s="496"/>
      <c r="D15" s="497"/>
      <c r="E15" s="253" t="str">
        <f>IF(CCCCO!J12="","",CCCCO!J12)</f>
        <v/>
      </c>
      <c r="F15" s="197"/>
    </row>
    <row r="16" spans="1:6" s="5" customFormat="1" ht="23.25" customHeight="1" thickBot="1" x14ac:dyDescent="0.3">
      <c r="A16" s="491"/>
      <c r="B16" s="498"/>
      <c r="C16" s="499"/>
      <c r="D16" s="500"/>
      <c r="E16" s="305" t="str">
        <f>IF(E15="","",'Do First'!D26*Match!E15)</f>
        <v/>
      </c>
      <c r="F16" s="197"/>
    </row>
    <row r="17" spans="1:6" ht="30" customHeight="1" x14ac:dyDescent="0.25">
      <c r="A17" s="479" t="s">
        <v>262</v>
      </c>
      <c r="B17" s="198"/>
      <c r="C17" s="485"/>
      <c r="D17" s="486"/>
      <c r="E17" s="199">
        <v>0</v>
      </c>
      <c r="F17" s="184"/>
    </row>
    <row r="18" spans="1:6" ht="30" customHeight="1" x14ac:dyDescent="0.25">
      <c r="A18" s="480"/>
      <c r="B18" s="200"/>
      <c r="C18" s="483"/>
      <c r="D18" s="484"/>
      <c r="E18" s="201">
        <v>0</v>
      </c>
      <c r="F18" s="184"/>
    </row>
    <row r="19" spans="1:6" ht="30" customHeight="1" thickBot="1" x14ac:dyDescent="0.3">
      <c r="A19" s="481"/>
      <c r="B19" s="202"/>
      <c r="C19" s="487"/>
      <c r="D19" s="488"/>
      <c r="E19" s="203">
        <v>0</v>
      </c>
      <c r="F19" s="184">
        <f>SUM(E17:E19)</f>
        <v>0</v>
      </c>
    </row>
    <row r="20" spans="1:6" ht="30" customHeight="1" x14ac:dyDescent="0.25">
      <c r="A20" s="479" t="s">
        <v>264</v>
      </c>
      <c r="B20" s="198"/>
      <c r="C20" s="485"/>
      <c r="D20" s="486"/>
      <c r="E20" s="199">
        <v>0</v>
      </c>
      <c r="F20" s="184"/>
    </row>
    <row r="21" spans="1:6" ht="30" customHeight="1" x14ac:dyDescent="0.25">
      <c r="A21" s="480"/>
      <c r="B21" s="200"/>
      <c r="C21" s="483"/>
      <c r="D21" s="484"/>
      <c r="E21" s="201">
        <v>0</v>
      </c>
      <c r="F21" s="184"/>
    </row>
    <row r="22" spans="1:6" ht="30" customHeight="1" thickBot="1" x14ac:dyDescent="0.3">
      <c r="A22" s="481"/>
      <c r="B22" s="202"/>
      <c r="C22" s="487"/>
      <c r="D22" s="488"/>
      <c r="E22" s="203">
        <v>0</v>
      </c>
      <c r="F22" s="184">
        <f>SUM(E20:E22)</f>
        <v>0</v>
      </c>
    </row>
    <row r="23" spans="1:6" ht="30" customHeight="1" x14ac:dyDescent="0.25">
      <c r="A23" s="479" t="s">
        <v>32</v>
      </c>
      <c r="B23" s="198"/>
      <c r="C23" s="485"/>
      <c r="D23" s="486"/>
      <c r="E23" s="199">
        <v>0</v>
      </c>
      <c r="F23" s="184"/>
    </row>
    <row r="24" spans="1:6" ht="30" customHeight="1" x14ac:dyDescent="0.25">
      <c r="A24" s="480"/>
      <c r="B24" s="200"/>
      <c r="C24" s="502"/>
      <c r="D24" s="503"/>
      <c r="E24" s="201">
        <v>0</v>
      </c>
      <c r="F24" s="184"/>
    </row>
    <row r="25" spans="1:6" ht="30" customHeight="1" x14ac:dyDescent="0.25">
      <c r="A25" s="480"/>
      <c r="B25" s="200"/>
      <c r="C25" s="483"/>
      <c r="D25" s="484"/>
      <c r="E25" s="201">
        <v>0</v>
      </c>
      <c r="F25" s="184"/>
    </row>
    <row r="26" spans="1:6" ht="30" customHeight="1" x14ac:dyDescent="0.25">
      <c r="A26" s="480"/>
      <c r="B26" s="200"/>
      <c r="C26" s="483"/>
      <c r="D26" s="484"/>
      <c r="E26" s="201">
        <v>0</v>
      </c>
      <c r="F26" s="184"/>
    </row>
    <row r="27" spans="1:6" ht="30" customHeight="1" thickBot="1" x14ac:dyDescent="0.3">
      <c r="A27" s="481"/>
      <c r="B27" s="202"/>
      <c r="C27" s="487"/>
      <c r="D27" s="488"/>
      <c r="E27" s="203">
        <v>0</v>
      </c>
      <c r="F27" s="184">
        <f>SUM(E23:E27)</f>
        <v>0</v>
      </c>
    </row>
    <row r="28" spans="1:6" ht="30" customHeight="1" x14ac:dyDescent="0.25">
      <c r="A28" s="479" t="s">
        <v>246</v>
      </c>
      <c r="B28" s="198"/>
      <c r="C28" s="485"/>
      <c r="D28" s="486"/>
      <c r="E28" s="199">
        <v>0</v>
      </c>
      <c r="F28" s="184"/>
    </row>
    <row r="29" spans="1:6" ht="30" customHeight="1" x14ac:dyDescent="0.25">
      <c r="A29" s="480"/>
      <c r="B29" s="200"/>
      <c r="C29" s="483"/>
      <c r="D29" s="484"/>
      <c r="E29" s="201">
        <v>0</v>
      </c>
      <c r="F29" s="184"/>
    </row>
    <row r="30" spans="1:6" ht="30" customHeight="1" x14ac:dyDescent="0.25">
      <c r="A30" s="480"/>
      <c r="B30" s="200"/>
      <c r="C30" s="483"/>
      <c r="D30" s="484"/>
      <c r="E30" s="201">
        <v>0</v>
      </c>
      <c r="F30" s="184"/>
    </row>
    <row r="31" spans="1:6" ht="30" customHeight="1" thickBot="1" x14ac:dyDescent="0.3">
      <c r="A31" s="482"/>
      <c r="B31" s="204"/>
      <c r="C31" s="487"/>
      <c r="D31" s="488"/>
      <c r="E31" s="203">
        <v>0</v>
      </c>
      <c r="F31" s="184">
        <f>SUM(E28:E31)</f>
        <v>0</v>
      </c>
    </row>
    <row r="32" spans="1:6" ht="30" customHeight="1" x14ac:dyDescent="0.25">
      <c r="A32" s="480" t="s">
        <v>247</v>
      </c>
      <c r="B32" s="200"/>
      <c r="C32" s="483"/>
      <c r="D32" s="484"/>
      <c r="E32" s="161">
        <v>0</v>
      </c>
      <c r="F32" s="184"/>
    </row>
    <row r="33" spans="1:6" ht="30" customHeight="1" x14ac:dyDescent="0.25">
      <c r="A33" s="480"/>
      <c r="B33" s="200"/>
      <c r="C33" s="483"/>
      <c r="D33" s="484"/>
      <c r="E33" s="161">
        <v>0</v>
      </c>
      <c r="F33" s="184"/>
    </row>
    <row r="34" spans="1:6" ht="30" customHeight="1" x14ac:dyDescent="0.25">
      <c r="A34" s="480"/>
      <c r="B34" s="200"/>
      <c r="C34" s="483"/>
      <c r="D34" s="484"/>
      <c r="E34" s="161">
        <v>0</v>
      </c>
      <c r="F34" s="184"/>
    </row>
    <row r="35" spans="1:6" ht="30" customHeight="1" x14ac:dyDescent="0.25">
      <c r="A35" s="480"/>
      <c r="B35" s="200"/>
      <c r="C35" s="483"/>
      <c r="D35" s="484"/>
      <c r="E35" s="161">
        <v>0</v>
      </c>
      <c r="F35" s="184"/>
    </row>
    <row r="36" spans="1:6" ht="30" customHeight="1" x14ac:dyDescent="0.25">
      <c r="A36" s="480"/>
      <c r="B36" s="200"/>
      <c r="C36" s="483"/>
      <c r="D36" s="484"/>
      <c r="E36" s="161">
        <v>0</v>
      </c>
      <c r="F36" s="184"/>
    </row>
    <row r="37" spans="1:6" ht="30" customHeight="1" thickBot="1" x14ac:dyDescent="0.3">
      <c r="A37" s="482"/>
      <c r="B37" s="200"/>
      <c r="C37" s="483"/>
      <c r="D37" s="484"/>
      <c r="E37" s="161">
        <v>0</v>
      </c>
      <c r="F37" s="184">
        <f>SUM(E32:E37)</f>
        <v>0</v>
      </c>
    </row>
    <row r="38" spans="1:6" ht="30" customHeight="1" x14ac:dyDescent="0.25">
      <c r="A38" s="479" t="s">
        <v>33</v>
      </c>
      <c r="B38" s="198"/>
      <c r="C38" s="485"/>
      <c r="D38" s="486"/>
      <c r="E38" s="199">
        <v>0</v>
      </c>
      <c r="F38" s="184"/>
    </row>
    <row r="39" spans="1:6" ht="30" customHeight="1" thickBot="1" x14ac:dyDescent="0.3">
      <c r="A39" s="481"/>
      <c r="B39" s="202"/>
      <c r="C39" s="487"/>
      <c r="D39" s="488"/>
      <c r="E39" s="203">
        <v>0</v>
      </c>
      <c r="F39" s="184">
        <f>SUM(E38:E39)</f>
        <v>0</v>
      </c>
    </row>
    <row r="40" spans="1:6" ht="36.75" customHeight="1" thickBot="1" x14ac:dyDescent="0.3">
      <c r="A40" s="263" t="s">
        <v>253</v>
      </c>
      <c r="B40" s="198"/>
      <c r="C40" s="485"/>
      <c r="D40" s="486"/>
      <c r="E40" s="199">
        <v>0</v>
      </c>
      <c r="F40" s="184">
        <f>E40</f>
        <v>0</v>
      </c>
    </row>
    <row r="41" spans="1:6" ht="25.15" customHeight="1" thickBot="1" x14ac:dyDescent="0.3">
      <c r="A41" s="473" t="s">
        <v>18</v>
      </c>
      <c r="B41" s="474"/>
      <c r="C41" s="474"/>
      <c r="D41" s="475"/>
      <c r="E41" s="205">
        <f>SUM(E17:E40)</f>
        <v>0</v>
      </c>
      <c r="F41" s="184"/>
    </row>
    <row r="42" spans="1:6" ht="25.15" customHeight="1" thickBot="1" x14ac:dyDescent="0.3">
      <c r="A42" s="476" t="s">
        <v>469</v>
      </c>
      <c r="B42" s="477"/>
      <c r="C42" s="477"/>
      <c r="D42" s="478"/>
      <c r="E42" s="168"/>
      <c r="F42" s="184"/>
    </row>
    <row r="43" spans="1:6" ht="25.15" customHeight="1" thickBot="1" x14ac:dyDescent="0.3">
      <c r="A43" s="473" t="s">
        <v>19</v>
      </c>
      <c r="B43" s="474"/>
      <c r="C43" s="474"/>
      <c r="D43" s="475"/>
      <c r="E43" s="206">
        <f>E41</f>
        <v>0</v>
      </c>
      <c r="F43" s="184"/>
    </row>
    <row r="44" spans="1:6" ht="32.25" customHeight="1" x14ac:dyDescent="0.2">
      <c r="E44" s="150" t="str">
        <f>IF(E43&gt;=E16,"","Match must be equal or greater than the funds requested")</f>
        <v>Match must be equal or greater than the funds requested</v>
      </c>
    </row>
  </sheetData>
  <sheetProtection algorithmName="SHA-512" hashValue="cfSnOgIfYCN5qjLnl1H/3z1wlsOUrBhGrfadBNSOi9G6fdZ8Ago+NUM6cFyLO7DWRywVs1XPBLNBQQGMwEDtHA==" saltValue="13pIxTqSwwwye3fQSQw0qQ==" spinCount="100000" sheet="1" formatCells="0" formatRows="0" insertRows="0" deleteRows="0" selectLockedCells="1"/>
  <mergeCells count="43">
    <mergeCell ref="A38:A39"/>
    <mergeCell ref="C38:D38"/>
    <mergeCell ref="C39:D39"/>
    <mergeCell ref="A2:E2"/>
    <mergeCell ref="A1:E1"/>
    <mergeCell ref="C24:D24"/>
    <mergeCell ref="D3:E3"/>
    <mergeCell ref="D4:E4"/>
    <mergeCell ref="D5:E5"/>
    <mergeCell ref="D6:E6"/>
    <mergeCell ref="A11:E11"/>
    <mergeCell ref="A12:E12"/>
    <mergeCell ref="C17:D17"/>
    <mergeCell ref="C18:D18"/>
    <mergeCell ref="C19:D19"/>
    <mergeCell ref="C20:D20"/>
    <mergeCell ref="A14:A16"/>
    <mergeCell ref="B14:D16"/>
    <mergeCell ref="C21:D21"/>
    <mergeCell ref="C22:D22"/>
    <mergeCell ref="C23:D23"/>
    <mergeCell ref="C36:D36"/>
    <mergeCell ref="C27:D27"/>
    <mergeCell ref="C28:D28"/>
    <mergeCell ref="C29:D29"/>
    <mergeCell ref="C30:D30"/>
    <mergeCell ref="C31:D31"/>
    <mergeCell ref="A41:D41"/>
    <mergeCell ref="A42:D42"/>
    <mergeCell ref="A43:D43"/>
    <mergeCell ref="A17:A19"/>
    <mergeCell ref="A20:A22"/>
    <mergeCell ref="A23:A27"/>
    <mergeCell ref="A28:A31"/>
    <mergeCell ref="A32:A37"/>
    <mergeCell ref="C37:D37"/>
    <mergeCell ref="C40:D40"/>
    <mergeCell ref="C32:D32"/>
    <mergeCell ref="C33:D33"/>
    <mergeCell ref="C34:D34"/>
    <mergeCell ref="C35:D35"/>
    <mergeCell ref="C25:D25"/>
    <mergeCell ref="C26:D26"/>
  </mergeCells>
  <printOptions horizontalCentered="1"/>
  <pageMargins left="0.25" right="0.25" top="0.5" bottom="0.25" header="0" footer="0"/>
  <pageSetup scale="72" orientation="portrait" r:id="rId1"/>
  <headerFooter alignWithMargins="0">
    <oddHeader>&amp;L&amp;"Arial,Bold"&amp;11Board of Governors, California Community Colleges
Chancellor's Office (CCCCO)</oddHeader>
    <oddFooter>&amp;LCCCCO Forms Package&amp;R3-2017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9"/>
  <sheetViews>
    <sheetView zoomScaleNormal="100" workbookViewId="0">
      <selection activeCell="B16" sqref="B16:D16"/>
    </sheetView>
  </sheetViews>
  <sheetFormatPr defaultColWidth="9.1640625" defaultRowHeight="11.25" x14ac:dyDescent="0.2"/>
  <cols>
    <col min="1" max="1" width="17.5" style="6" customWidth="1"/>
    <col min="2" max="2" width="57.1640625" style="6" customWidth="1"/>
    <col min="3" max="3" width="9.1640625" style="6"/>
    <col min="4" max="4" width="33" style="6" customWidth="1"/>
    <col min="5" max="5" width="23.1640625" style="6" customWidth="1"/>
    <col min="6" max="6" width="27.83203125" style="6" customWidth="1"/>
    <col min="7" max="16384" width="9.1640625" style="6"/>
  </cols>
  <sheetData>
    <row r="1" spans="1:4" s="221" customFormat="1" ht="20.100000000000001" customHeight="1" x14ac:dyDescent="0.25">
      <c r="A1" s="360" t="s">
        <v>431</v>
      </c>
      <c r="B1" s="360"/>
      <c r="C1" s="360"/>
      <c r="D1" s="360"/>
    </row>
    <row r="2" spans="1:4" s="221" customFormat="1" ht="9.9499999999999993" customHeight="1" x14ac:dyDescent="0.25">
      <c r="B2" s="220"/>
      <c r="C2" s="220"/>
    </row>
    <row r="3" spans="1:4" s="221" customFormat="1" ht="26.25" customHeight="1" x14ac:dyDescent="0.25">
      <c r="A3" s="504" t="s">
        <v>472</v>
      </c>
      <c r="B3" s="504"/>
      <c r="C3" s="504"/>
      <c r="D3" s="504"/>
    </row>
    <row r="4" spans="1:4" s="221" customFormat="1" ht="9.9499999999999993" customHeight="1" x14ac:dyDescent="0.25">
      <c r="B4" s="220"/>
      <c r="C4" s="220"/>
    </row>
    <row r="5" spans="1:4" ht="25.9" customHeight="1" x14ac:dyDescent="0.2">
      <c r="A5" s="17"/>
      <c r="B5" s="93" t="s">
        <v>318</v>
      </c>
      <c r="C5" s="407" t="str">
        <f>'Contact Page'!D3</f>
        <v>Please Select Project on 'Do First' Tab</v>
      </c>
      <c r="D5" s="407"/>
    </row>
    <row r="6" spans="1:4" ht="30" customHeight="1" x14ac:dyDescent="0.2">
      <c r="A6" s="17"/>
      <c r="B6" s="93" t="s">
        <v>430</v>
      </c>
      <c r="C6" s="407" t="str">
        <f>'Contact Page'!D4</f>
        <v>Please Select Sector on 'Do First' Tab</v>
      </c>
      <c r="D6" s="407"/>
    </row>
    <row r="7" spans="1:4" ht="25.9" customHeight="1" x14ac:dyDescent="0.2">
      <c r="A7" s="18"/>
      <c r="B7" s="152" t="s">
        <v>437</v>
      </c>
      <c r="C7" s="408" t="str">
        <f>IF('Do First'!D12="","Please Select District on 'Do First' Tab",'Do First'!D12)</f>
        <v>Please Select District on 'Do First' Tab</v>
      </c>
      <c r="D7" s="408"/>
    </row>
    <row r="8" spans="1:4" ht="33" customHeight="1" x14ac:dyDescent="0.2">
      <c r="A8" s="18"/>
      <c r="B8" s="152" t="s">
        <v>309</v>
      </c>
      <c r="C8" s="409" t="str">
        <f>IF('Do First'!D14="","ERROR-College is not within District selected",'Do First'!D14)</f>
        <v xml:space="preserve"> </v>
      </c>
      <c r="D8" s="409"/>
    </row>
    <row r="9" spans="1:4" ht="20.100000000000001" customHeight="1" x14ac:dyDescent="0.2">
      <c r="A9" s="18"/>
      <c r="B9" s="157" t="s">
        <v>322</v>
      </c>
      <c r="C9" s="336" t="str">
        <f>'Contact Page'!D6</f>
        <v>2017/18</v>
      </c>
      <c r="D9" s="336"/>
    </row>
    <row r="10" spans="1:4" ht="20.100000000000001" customHeight="1" x14ac:dyDescent="0.2">
      <c r="A10" s="18"/>
      <c r="B10" s="152" t="s">
        <v>438</v>
      </c>
      <c r="C10" s="453" t="str">
        <f>'Contact Page'!D7</f>
        <v>ERROR</v>
      </c>
      <c r="D10" s="453"/>
    </row>
    <row r="11" spans="1:4" ht="16.899999999999999" customHeight="1" x14ac:dyDescent="0.2">
      <c r="A11" s="3"/>
      <c r="B11" s="3"/>
      <c r="C11" s="3"/>
      <c r="D11" s="3"/>
    </row>
    <row r="12" spans="1:4" ht="30" customHeight="1" x14ac:dyDescent="0.3">
      <c r="A12" s="352" t="s">
        <v>339</v>
      </c>
      <c r="B12" s="352"/>
      <c r="C12" s="352"/>
      <c r="D12" s="352"/>
    </row>
    <row r="13" spans="1:4" ht="6" customHeight="1" x14ac:dyDescent="0.2">
      <c r="A13" s="3"/>
      <c r="B13" s="3"/>
      <c r="C13" s="3"/>
      <c r="D13" s="3"/>
    </row>
    <row r="14" spans="1:4" ht="91.5" customHeight="1" x14ac:dyDescent="0.2">
      <c r="A14" s="505" t="s">
        <v>470</v>
      </c>
      <c r="B14" s="505"/>
      <c r="C14" s="505"/>
      <c r="D14" s="505"/>
    </row>
    <row r="15" spans="1:4" ht="6" customHeight="1" x14ac:dyDescent="0.2">
      <c r="A15" s="38"/>
      <c r="B15" s="38"/>
      <c r="C15" s="38"/>
      <c r="D15" s="38"/>
    </row>
    <row r="16" spans="1:4" ht="30" customHeight="1" thickBot="1" x14ac:dyDescent="0.3">
      <c r="A16" s="154" t="s">
        <v>340</v>
      </c>
      <c r="B16" s="506"/>
      <c r="C16" s="506"/>
      <c r="D16" s="506"/>
    </row>
    <row r="17" spans="1:4" ht="45.75" customHeight="1" thickBot="1" x14ac:dyDescent="0.3">
      <c r="A17" s="154" t="s">
        <v>341</v>
      </c>
      <c r="B17" s="507"/>
      <c r="C17" s="507"/>
      <c r="D17" s="507"/>
    </row>
    <row r="18" spans="1:4" ht="39.75" customHeight="1" thickBot="1" x14ac:dyDescent="0.3">
      <c r="A18" s="155" t="s">
        <v>29</v>
      </c>
      <c r="B18" s="153"/>
      <c r="C18" s="39"/>
      <c r="D18" s="39"/>
    </row>
    <row r="19" spans="1:4" x14ac:dyDescent="0.2">
      <c r="A19" s="3"/>
      <c r="B19" s="3"/>
      <c r="C19" s="3"/>
      <c r="D19" s="3"/>
    </row>
  </sheetData>
  <sheetProtection algorithmName="SHA-512" hashValue="MdVhqzIBQDEX1cnih8mV9vrJFWe7pmqt2l/CufVS8jtLQ1ILxOANXRbmT/0MOFsgeAA4nAVM+oMnho6D2/7FYQ==" saltValue="aOGtqtqTEG+uNVQG3o+K7A==" spinCount="100000" sheet="1" selectLockedCells="1"/>
  <mergeCells count="12">
    <mergeCell ref="A3:D3"/>
    <mergeCell ref="A1:D1"/>
    <mergeCell ref="A14:D14"/>
    <mergeCell ref="B16:D16"/>
    <mergeCell ref="B17:D17"/>
    <mergeCell ref="C5:D5"/>
    <mergeCell ref="C6:D6"/>
    <mergeCell ref="C7:D7"/>
    <mergeCell ref="C8:D8"/>
    <mergeCell ref="C10:D10"/>
    <mergeCell ref="A12:D12"/>
    <mergeCell ref="C9:D9"/>
  </mergeCells>
  <printOptions horizontalCentered="1"/>
  <pageMargins left="0.25" right="0.25" top="0.75" bottom="0.25" header="0" footer="0"/>
  <pageSetup scale="90" orientation="portrait" r:id="rId1"/>
  <headerFooter alignWithMargins="0">
    <oddHeader>&amp;L&amp;"Arial,Bold"&amp;11Board of Governors, California Community Colleges
Chancellor's Office (CCCCO)</oddHeader>
    <oddFooter>&amp;LCCCCO Forms Package&amp;R3-2017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110"/>
  <sheetViews>
    <sheetView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522" t="str">
        <f>'Contact Page'!D6</f>
        <v>2017/18</v>
      </c>
      <c r="H7" s="522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118" t="s">
        <v>333</v>
      </c>
      <c r="B13" s="131"/>
      <c r="C13" s="141">
        <v>1</v>
      </c>
      <c r="D13" s="119"/>
      <c r="E13" s="119"/>
      <c r="F13" s="119"/>
      <c r="G13" s="119"/>
      <c r="H13" s="120"/>
    </row>
    <row r="14" spans="1:8" s="20" customFormat="1" ht="50.1" customHeight="1" thickBot="1" x14ac:dyDescent="0.25">
      <c r="A14" s="524"/>
      <c r="B14" s="525"/>
      <c r="C14" s="525"/>
      <c r="D14" s="525"/>
      <c r="E14" s="525"/>
      <c r="F14" s="525"/>
      <c r="G14" s="525"/>
      <c r="H14" s="526"/>
    </row>
    <row r="15" spans="1:8" ht="7.9" customHeight="1" thickBot="1" x14ac:dyDescent="0.25">
      <c r="A15" s="3"/>
      <c r="B15" s="3"/>
      <c r="C15" s="3"/>
      <c r="D15" s="3"/>
      <c r="E15" s="3"/>
      <c r="F15" s="3"/>
      <c r="G15" s="3"/>
      <c r="H15" s="3"/>
    </row>
    <row r="16" spans="1:8" s="87" customFormat="1" ht="18" customHeight="1" x14ac:dyDescent="0.2">
      <c r="A16" s="114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>
        <v>1.1000000000000001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312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313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314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342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343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344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345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420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SDCdiFPGKOj2FowYmM9TzeRmFZW6+/P4I5PxUXxppTJ2EqXm3xOmLZ9diBMu16uIjTp8hpBhF5HLb4CNhHtOVw==" saltValue="F8JgsmvGC9n5H6ErLLOCSA==" spinCount="100000" sheet="1" formatCells="0" selectLockedCells="1"/>
  <mergeCells count="40">
    <mergeCell ref="A1:H1"/>
    <mergeCell ref="A2:H2"/>
    <mergeCell ref="A31:A34"/>
    <mergeCell ref="B31:E34"/>
    <mergeCell ref="F31:F34"/>
    <mergeCell ref="F35:F38"/>
    <mergeCell ref="F27:F30"/>
    <mergeCell ref="A11:H11"/>
    <mergeCell ref="A14:H14"/>
    <mergeCell ref="E17:H17"/>
    <mergeCell ref="E19:H19"/>
    <mergeCell ref="B22:E22"/>
    <mergeCell ref="A23:A26"/>
    <mergeCell ref="B23:E26"/>
    <mergeCell ref="F23:F26"/>
    <mergeCell ref="B43:E46"/>
    <mergeCell ref="G3:H3"/>
    <mergeCell ref="G4:H4"/>
    <mergeCell ref="G5:H5"/>
    <mergeCell ref="G6:H6"/>
    <mergeCell ref="A10:H10"/>
    <mergeCell ref="G7:H7"/>
    <mergeCell ref="F43:F46"/>
    <mergeCell ref="A27:A30"/>
    <mergeCell ref="B27:E30"/>
    <mergeCell ref="A39:A42"/>
    <mergeCell ref="B39:E42"/>
    <mergeCell ref="F39:F42"/>
    <mergeCell ref="A43:A46"/>
    <mergeCell ref="A35:A38"/>
    <mergeCell ref="B35:E38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D17:D18 C18">
      <formula1>#REF!</formula1>
    </dataValidation>
    <dataValidation type="list" allowBlank="1" showInputMessage="1" showErrorMessage="1" sqref="C19:D20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110"/>
  <sheetViews>
    <sheetView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247" t="str">
        <f>'Contact Page'!D6</f>
        <v>2017/18</v>
      </c>
      <c r="H7" s="247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118" t="s">
        <v>333</v>
      </c>
      <c r="B13" s="131"/>
      <c r="C13" s="141">
        <v>2</v>
      </c>
      <c r="D13" s="119"/>
      <c r="E13" s="119"/>
      <c r="F13" s="119"/>
      <c r="G13" s="119"/>
      <c r="H13" s="120"/>
    </row>
    <row r="14" spans="1:8" s="20" customFormat="1" ht="50.1" customHeight="1" thickBot="1" x14ac:dyDescent="0.25">
      <c r="A14" s="524"/>
      <c r="B14" s="525"/>
      <c r="C14" s="525"/>
      <c r="D14" s="525"/>
      <c r="E14" s="525"/>
      <c r="F14" s="525"/>
      <c r="G14" s="525"/>
      <c r="H14" s="526"/>
    </row>
    <row r="15" spans="1:8" ht="7.9" customHeight="1" thickBot="1" x14ac:dyDescent="0.25">
      <c r="A15" s="3"/>
      <c r="B15" s="3"/>
      <c r="C15" s="3"/>
      <c r="D15" s="3"/>
      <c r="E15" s="3"/>
      <c r="F15" s="3"/>
      <c r="G15" s="3"/>
      <c r="H15" s="3"/>
    </row>
    <row r="16" spans="1:8" s="87" customFormat="1" ht="18" customHeight="1" x14ac:dyDescent="0.2">
      <c r="A16" s="216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 t="s">
        <v>346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347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348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349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350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351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352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353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421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xo4LlQu7cKi+oYHkngCLECOxU7VsDAOppIx5HixkT7KE20LFw6/OCbB6lQ+/LsIzKs+HvOSkhIsw7c7IMSR7tw==" saltValue="nEac4EFn/falAxRYuX0bvA==" spinCount="100000" sheet="1" formatCells="0" selectLockedCells="1"/>
  <mergeCells count="39">
    <mergeCell ref="A1:H1"/>
    <mergeCell ref="A2:H2"/>
    <mergeCell ref="A39:A42"/>
    <mergeCell ref="B39:E42"/>
    <mergeCell ref="F39:F42"/>
    <mergeCell ref="A27:A30"/>
    <mergeCell ref="B27:E30"/>
    <mergeCell ref="F27:F30"/>
    <mergeCell ref="A31:A34"/>
    <mergeCell ref="B31:E34"/>
    <mergeCell ref="F31:F34"/>
    <mergeCell ref="A14:H14"/>
    <mergeCell ref="E17:H17"/>
    <mergeCell ref="E19:H19"/>
    <mergeCell ref="B22:E22"/>
    <mergeCell ref="A23:A26"/>
    <mergeCell ref="A43:A46"/>
    <mergeCell ref="B43:E46"/>
    <mergeCell ref="F43:F46"/>
    <mergeCell ref="A35:A38"/>
    <mergeCell ref="B35:E38"/>
    <mergeCell ref="F35:F38"/>
    <mergeCell ref="B23:E26"/>
    <mergeCell ref="F23:F26"/>
    <mergeCell ref="A11:H11"/>
    <mergeCell ref="G3:H3"/>
    <mergeCell ref="G4:H4"/>
    <mergeCell ref="G5:H5"/>
    <mergeCell ref="G6:H6"/>
    <mergeCell ref="A10:H10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C19:D20 D17">
      <formula1>#REF!</formula1>
    </dataValidation>
    <dataValidation type="list" allowBlank="1" showInputMessage="1" showErrorMessage="1" sqref="C18:D18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110"/>
  <sheetViews>
    <sheetView topLeftCell="A2"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247" t="str">
        <f>'Contact Page'!D6</f>
        <v>2017/18</v>
      </c>
      <c r="H7" s="247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118" t="s">
        <v>333</v>
      </c>
      <c r="B13" s="131"/>
      <c r="C13" s="141">
        <v>3</v>
      </c>
      <c r="D13" s="119"/>
      <c r="E13" s="119"/>
      <c r="F13" s="119"/>
      <c r="G13" s="119"/>
      <c r="H13" s="120"/>
    </row>
    <row r="14" spans="1:8" s="109" customFormat="1" ht="50.1" customHeight="1" thickBot="1" x14ac:dyDescent="0.25">
      <c r="A14" s="524"/>
      <c r="B14" s="525"/>
      <c r="C14" s="525"/>
      <c r="D14" s="525"/>
      <c r="E14" s="525"/>
      <c r="F14" s="525"/>
      <c r="G14" s="525"/>
      <c r="H14" s="526"/>
    </row>
    <row r="15" spans="1:8" ht="7.9" customHeight="1" thickBot="1" x14ac:dyDescent="0.25">
      <c r="A15" s="3"/>
      <c r="B15" s="3"/>
      <c r="C15" s="3"/>
      <c r="D15" s="3"/>
      <c r="E15" s="3"/>
      <c r="F15" s="3"/>
      <c r="G15" s="3"/>
      <c r="H15" s="3"/>
    </row>
    <row r="16" spans="1:8" s="87" customFormat="1" ht="18" customHeight="1" x14ac:dyDescent="0.2">
      <c r="A16" s="216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 t="s">
        <v>354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355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356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357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358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359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360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361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422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7M/GRCpBrNIetVsrEPeWQAJmcek4icecSk4iwu87wfh7Og/s6PyMmzoLaS7Yc9qUqj4sKoyhkNmGUtPtfS9JCg==" saltValue="UEbtKu/FrDcfWTsW4WV/aA==" spinCount="100000" sheet="1" formatCells="0" selectLockedCells="1"/>
  <mergeCells count="39">
    <mergeCell ref="A1:H1"/>
    <mergeCell ref="A2:H2"/>
    <mergeCell ref="A39:A42"/>
    <mergeCell ref="B39:E42"/>
    <mergeCell ref="F39:F42"/>
    <mergeCell ref="A27:A30"/>
    <mergeCell ref="B27:E30"/>
    <mergeCell ref="F27:F30"/>
    <mergeCell ref="A31:A34"/>
    <mergeCell ref="B31:E34"/>
    <mergeCell ref="F31:F34"/>
    <mergeCell ref="A14:H14"/>
    <mergeCell ref="E17:H17"/>
    <mergeCell ref="E19:H19"/>
    <mergeCell ref="B22:E22"/>
    <mergeCell ref="A23:A26"/>
    <mergeCell ref="A43:A46"/>
    <mergeCell ref="B43:E46"/>
    <mergeCell ref="F43:F46"/>
    <mergeCell ref="A35:A38"/>
    <mergeCell ref="B35:E38"/>
    <mergeCell ref="F35:F38"/>
    <mergeCell ref="B23:E26"/>
    <mergeCell ref="F23:F26"/>
    <mergeCell ref="A11:H11"/>
    <mergeCell ref="G3:H3"/>
    <mergeCell ref="G4:H4"/>
    <mergeCell ref="G5:H5"/>
    <mergeCell ref="G6:H6"/>
    <mergeCell ref="A10:H10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C18 D17:D18">
      <formula1>#REF!</formula1>
    </dataValidation>
    <dataValidation type="list" allowBlank="1" showInputMessage="1" showErrorMessage="1" sqref="C19:D20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86"/>
  <sheetViews>
    <sheetView topLeftCell="A35" workbookViewId="0">
      <selection activeCell="C67" sqref="C67"/>
    </sheetView>
  </sheetViews>
  <sheetFormatPr defaultColWidth="9.1640625" defaultRowHeight="14.25" x14ac:dyDescent="0.2"/>
  <cols>
    <col min="1" max="1" width="36.1640625" style="11" bestFit="1" customWidth="1"/>
    <col min="2" max="2" width="10.1640625" style="13" customWidth="1"/>
    <col min="3" max="3" width="46.83203125" style="11" bestFit="1" customWidth="1"/>
    <col min="4" max="4" width="38.33203125" style="11" bestFit="1" customWidth="1"/>
    <col min="5" max="5" width="34.1640625" style="11" bestFit="1" customWidth="1"/>
    <col min="6" max="6" width="39.5" style="11" bestFit="1" customWidth="1"/>
    <col min="7" max="7" width="33.5" style="11" bestFit="1" customWidth="1"/>
    <col min="8" max="8" width="38.5" style="11" bestFit="1" customWidth="1"/>
    <col min="9" max="9" width="40" style="11" bestFit="1" customWidth="1"/>
    <col min="10" max="10" width="33" style="11" bestFit="1" customWidth="1"/>
    <col min="11" max="11" width="32" style="11" bestFit="1" customWidth="1"/>
    <col min="12" max="16384" width="9.1640625" style="11"/>
  </cols>
  <sheetData>
    <row r="1" spans="1:11" s="13" customFormat="1" ht="15.75" thickBot="1" x14ac:dyDescent="0.3">
      <c r="A1" s="14" t="s">
        <v>216</v>
      </c>
      <c r="B1" s="15" t="s">
        <v>219</v>
      </c>
      <c r="C1" s="15" t="s">
        <v>220</v>
      </c>
      <c r="D1" s="15" t="s">
        <v>221</v>
      </c>
      <c r="E1" s="15" t="s">
        <v>222</v>
      </c>
      <c r="F1" s="15" t="s">
        <v>223</v>
      </c>
      <c r="G1" s="15" t="s">
        <v>224</v>
      </c>
      <c r="H1" s="15" t="s">
        <v>225</v>
      </c>
      <c r="I1" s="15" t="s">
        <v>226</v>
      </c>
      <c r="J1" s="15" t="s">
        <v>227</v>
      </c>
      <c r="K1" s="15" t="s">
        <v>228</v>
      </c>
    </row>
    <row r="2" spans="1:11" x14ac:dyDescent="0.2">
      <c r="A2" s="7" t="s">
        <v>34</v>
      </c>
      <c r="B2" s="13" t="s">
        <v>219</v>
      </c>
      <c r="C2" s="7" t="s">
        <v>105</v>
      </c>
      <c r="D2" s="7" t="s">
        <v>106</v>
      </c>
      <c r="E2" s="7" t="s">
        <v>106</v>
      </c>
      <c r="F2" s="7" t="s">
        <v>106</v>
      </c>
      <c r="G2" s="7" t="s">
        <v>106</v>
      </c>
      <c r="H2" s="7" t="s">
        <v>106</v>
      </c>
      <c r="I2" s="7" t="s">
        <v>106</v>
      </c>
      <c r="J2" s="7" t="s">
        <v>106</v>
      </c>
      <c r="K2" s="7" t="s">
        <v>106</v>
      </c>
    </row>
    <row r="3" spans="1:11" x14ac:dyDescent="0.2">
      <c r="A3" s="7" t="s">
        <v>35</v>
      </c>
      <c r="B3" s="13" t="s">
        <v>219</v>
      </c>
      <c r="C3" s="7" t="s">
        <v>107</v>
      </c>
      <c r="D3" s="7" t="s">
        <v>106</v>
      </c>
      <c r="E3" s="7" t="s">
        <v>106</v>
      </c>
      <c r="F3" s="7" t="s">
        <v>106</v>
      </c>
      <c r="G3" s="7" t="s">
        <v>106</v>
      </c>
      <c r="H3" s="7" t="s">
        <v>106</v>
      </c>
      <c r="I3" s="7" t="s">
        <v>106</v>
      </c>
      <c r="J3" s="7" t="s">
        <v>106</v>
      </c>
      <c r="K3" s="7" t="s">
        <v>106</v>
      </c>
    </row>
    <row r="4" spans="1:11" x14ac:dyDescent="0.2">
      <c r="A4" s="7" t="s">
        <v>36</v>
      </c>
      <c r="B4" s="13" t="s">
        <v>219</v>
      </c>
      <c r="C4" s="7" t="s">
        <v>108</v>
      </c>
      <c r="D4" s="7" t="s">
        <v>106</v>
      </c>
      <c r="E4" s="7" t="s">
        <v>106</v>
      </c>
      <c r="F4" s="7" t="s">
        <v>106</v>
      </c>
      <c r="G4" s="7" t="s">
        <v>106</v>
      </c>
      <c r="H4" s="7" t="s">
        <v>106</v>
      </c>
      <c r="I4" s="7" t="s">
        <v>106</v>
      </c>
      <c r="J4" s="7" t="s">
        <v>106</v>
      </c>
      <c r="K4" s="7" t="s">
        <v>106</v>
      </c>
    </row>
    <row r="5" spans="1:11" x14ac:dyDescent="0.2">
      <c r="A5" s="7" t="s">
        <v>37</v>
      </c>
      <c r="B5" s="13" t="s">
        <v>219</v>
      </c>
      <c r="C5" s="7" t="s">
        <v>109</v>
      </c>
      <c r="D5" s="7" t="s">
        <v>106</v>
      </c>
      <c r="E5" s="7" t="s">
        <v>106</v>
      </c>
      <c r="F5" s="7" t="s">
        <v>106</v>
      </c>
      <c r="G5" s="7" t="s">
        <v>106</v>
      </c>
      <c r="H5" s="7" t="s">
        <v>106</v>
      </c>
      <c r="I5" s="7" t="s">
        <v>106</v>
      </c>
      <c r="J5" s="7" t="s">
        <v>106</v>
      </c>
      <c r="K5" s="7" t="s">
        <v>106</v>
      </c>
    </row>
    <row r="6" spans="1:11" x14ac:dyDescent="0.2">
      <c r="A6" s="7" t="s">
        <v>38</v>
      </c>
      <c r="B6" s="13" t="s">
        <v>219</v>
      </c>
      <c r="C6" s="7" t="s">
        <v>110</v>
      </c>
      <c r="D6" s="7" t="s">
        <v>106</v>
      </c>
      <c r="E6" s="7" t="s">
        <v>106</v>
      </c>
      <c r="F6" s="7" t="s">
        <v>106</v>
      </c>
      <c r="G6" s="7" t="s">
        <v>106</v>
      </c>
      <c r="H6" s="7" t="s">
        <v>106</v>
      </c>
      <c r="I6" s="7" t="s">
        <v>106</v>
      </c>
      <c r="J6" s="7" t="s">
        <v>106</v>
      </c>
      <c r="K6" s="7" t="s">
        <v>106</v>
      </c>
    </row>
    <row r="7" spans="1:11" x14ac:dyDescent="0.2">
      <c r="A7" s="7" t="s">
        <v>39</v>
      </c>
      <c r="B7" s="13" t="s">
        <v>219</v>
      </c>
      <c r="C7" s="7" t="s">
        <v>111</v>
      </c>
      <c r="D7" s="7" t="s">
        <v>106</v>
      </c>
      <c r="E7" s="7" t="s">
        <v>106</v>
      </c>
      <c r="F7" s="7" t="s">
        <v>106</v>
      </c>
      <c r="G7" s="7" t="s">
        <v>106</v>
      </c>
      <c r="H7" s="7" t="s">
        <v>106</v>
      </c>
      <c r="I7" s="7" t="s">
        <v>106</v>
      </c>
      <c r="J7" s="7" t="s">
        <v>106</v>
      </c>
      <c r="K7" s="7" t="s">
        <v>106</v>
      </c>
    </row>
    <row r="8" spans="1:11" x14ac:dyDescent="0.2">
      <c r="A8" s="7" t="s">
        <v>40</v>
      </c>
      <c r="B8" s="13" t="s">
        <v>219</v>
      </c>
      <c r="C8" s="7" t="s">
        <v>112</v>
      </c>
      <c r="D8" s="7" t="s">
        <v>113</v>
      </c>
      <c r="E8" s="7" t="s">
        <v>106</v>
      </c>
      <c r="F8" s="7" t="s">
        <v>106</v>
      </c>
      <c r="G8" s="7" t="s">
        <v>106</v>
      </c>
      <c r="H8" s="7" t="s">
        <v>106</v>
      </c>
      <c r="I8" s="7" t="s">
        <v>106</v>
      </c>
      <c r="J8" s="7" t="s">
        <v>106</v>
      </c>
      <c r="K8" s="7" t="s">
        <v>106</v>
      </c>
    </row>
    <row r="9" spans="1:11" x14ac:dyDescent="0.2">
      <c r="A9" s="7" t="s">
        <v>41</v>
      </c>
      <c r="B9" s="13" t="s">
        <v>219</v>
      </c>
      <c r="C9" s="7" t="s">
        <v>114</v>
      </c>
      <c r="D9" s="7" t="s">
        <v>106</v>
      </c>
      <c r="E9" s="7" t="s">
        <v>106</v>
      </c>
      <c r="F9" s="7" t="s">
        <v>106</v>
      </c>
      <c r="G9" s="7" t="s">
        <v>106</v>
      </c>
      <c r="H9" s="7" t="s">
        <v>106</v>
      </c>
      <c r="I9" s="7" t="s">
        <v>106</v>
      </c>
      <c r="J9" s="7" t="s">
        <v>106</v>
      </c>
      <c r="K9" s="7" t="s">
        <v>106</v>
      </c>
    </row>
    <row r="10" spans="1:11" x14ac:dyDescent="0.2">
      <c r="A10" s="7" t="s">
        <v>42</v>
      </c>
      <c r="B10" s="13" t="s">
        <v>219</v>
      </c>
      <c r="C10" s="7" t="s">
        <v>115</v>
      </c>
      <c r="D10" s="7" t="s">
        <v>106</v>
      </c>
      <c r="E10" s="7" t="s">
        <v>106</v>
      </c>
      <c r="F10" s="7" t="s">
        <v>106</v>
      </c>
      <c r="G10" s="7" t="s">
        <v>106</v>
      </c>
      <c r="H10" s="7" t="s">
        <v>106</v>
      </c>
      <c r="I10" s="7" t="s">
        <v>106</v>
      </c>
      <c r="J10" s="7" t="s">
        <v>106</v>
      </c>
      <c r="K10" s="7" t="s">
        <v>106</v>
      </c>
    </row>
    <row r="11" spans="1:11" x14ac:dyDescent="0.2">
      <c r="A11" s="7" t="s">
        <v>43</v>
      </c>
      <c r="B11" s="13" t="s">
        <v>219</v>
      </c>
      <c r="C11" s="7" t="s">
        <v>116</v>
      </c>
      <c r="D11" s="7" t="s">
        <v>117</v>
      </c>
      <c r="E11" s="7" t="s">
        <v>118</v>
      </c>
      <c r="F11" s="7" t="s">
        <v>106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</row>
    <row r="12" spans="1:11" x14ac:dyDescent="0.2">
      <c r="A12" s="7" t="s">
        <v>44</v>
      </c>
      <c r="B12" s="13" t="s">
        <v>219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">
      <c r="A13" s="7" t="s">
        <v>45</v>
      </c>
      <c r="B13" s="13" t="s">
        <v>219</v>
      </c>
      <c r="C13" s="7" t="s">
        <v>119</v>
      </c>
      <c r="D13" s="7" t="s">
        <v>120</v>
      </c>
      <c r="E13" s="7" t="s">
        <v>121</v>
      </c>
      <c r="F13" s="7" t="s">
        <v>106</v>
      </c>
      <c r="G13" s="7" t="s">
        <v>106</v>
      </c>
      <c r="H13" s="7" t="s">
        <v>106</v>
      </c>
      <c r="I13" s="7" t="s">
        <v>106</v>
      </c>
      <c r="J13" s="7" t="s">
        <v>106</v>
      </c>
      <c r="K13" s="7" t="s">
        <v>106</v>
      </c>
    </row>
    <row r="14" spans="1:11" x14ac:dyDescent="0.2">
      <c r="A14" s="7" t="s">
        <v>46</v>
      </c>
      <c r="B14" s="13" t="s">
        <v>219</v>
      </c>
      <c r="C14" s="7" t="s">
        <v>122</v>
      </c>
      <c r="D14" s="7" t="s">
        <v>106</v>
      </c>
      <c r="E14" s="7" t="s">
        <v>106</v>
      </c>
      <c r="F14" s="7" t="s">
        <v>106</v>
      </c>
      <c r="G14" s="7" t="s">
        <v>106</v>
      </c>
      <c r="H14" s="7" t="s">
        <v>106</v>
      </c>
      <c r="I14" s="7" t="s">
        <v>106</v>
      </c>
      <c r="J14" s="7" t="s">
        <v>106</v>
      </c>
      <c r="K14" s="7" t="s">
        <v>106</v>
      </c>
    </row>
    <row r="15" spans="1:11" x14ac:dyDescent="0.2">
      <c r="A15" s="7" t="s">
        <v>47</v>
      </c>
      <c r="B15" s="13" t="s">
        <v>219</v>
      </c>
      <c r="C15" s="7" t="s">
        <v>123</v>
      </c>
      <c r="D15" s="7" t="s">
        <v>106</v>
      </c>
      <c r="E15" s="7" t="s">
        <v>106</v>
      </c>
      <c r="F15" s="7" t="s">
        <v>106</v>
      </c>
      <c r="G15" s="7" t="s">
        <v>106</v>
      </c>
      <c r="H15" s="7" t="s">
        <v>106</v>
      </c>
      <c r="I15" s="7" t="s">
        <v>106</v>
      </c>
      <c r="J15" s="7" t="s">
        <v>106</v>
      </c>
      <c r="K15" s="7" t="s">
        <v>106</v>
      </c>
    </row>
    <row r="16" spans="1:11" x14ac:dyDescent="0.2">
      <c r="A16" s="7" t="s">
        <v>48</v>
      </c>
      <c r="B16" s="13" t="s">
        <v>219</v>
      </c>
      <c r="C16" s="7" t="s">
        <v>124</v>
      </c>
      <c r="D16" s="7" t="s">
        <v>106</v>
      </c>
      <c r="E16" s="7" t="s">
        <v>106</v>
      </c>
      <c r="F16" s="7" t="s">
        <v>106</v>
      </c>
      <c r="G16" s="7" t="s">
        <v>106</v>
      </c>
      <c r="H16" s="7" t="s">
        <v>106</v>
      </c>
      <c r="I16" s="7" t="s">
        <v>106</v>
      </c>
      <c r="J16" s="7" t="s">
        <v>106</v>
      </c>
      <c r="K16" s="7" t="s">
        <v>106</v>
      </c>
    </row>
    <row r="17" spans="1:11" x14ac:dyDescent="0.2">
      <c r="A17" s="7" t="s">
        <v>49</v>
      </c>
      <c r="B17" s="13" t="s">
        <v>219</v>
      </c>
      <c r="C17" s="7" t="s">
        <v>125</v>
      </c>
      <c r="D17" s="7" t="s">
        <v>106</v>
      </c>
      <c r="E17" s="7" t="s">
        <v>106</v>
      </c>
      <c r="F17" s="7" t="s">
        <v>106</v>
      </c>
      <c r="G17" s="7" t="s">
        <v>106</v>
      </c>
      <c r="H17" s="7" t="s">
        <v>106</v>
      </c>
      <c r="I17" s="7" t="s">
        <v>106</v>
      </c>
      <c r="J17" s="7" t="s">
        <v>106</v>
      </c>
      <c r="K17" s="7" t="s">
        <v>106</v>
      </c>
    </row>
    <row r="18" spans="1:11" x14ac:dyDescent="0.2">
      <c r="A18" s="7" t="s">
        <v>50</v>
      </c>
      <c r="B18" s="13" t="s">
        <v>219</v>
      </c>
      <c r="C18" s="7" t="s">
        <v>126</v>
      </c>
      <c r="D18" s="7" t="s">
        <v>127</v>
      </c>
      <c r="E18" s="7" t="s">
        <v>106</v>
      </c>
      <c r="F18" s="7" t="s">
        <v>106</v>
      </c>
      <c r="G18" s="7" t="s">
        <v>106</v>
      </c>
      <c r="H18" s="7" t="s">
        <v>106</v>
      </c>
      <c r="I18" s="7" t="s">
        <v>106</v>
      </c>
      <c r="J18" s="7" t="s">
        <v>106</v>
      </c>
      <c r="K18" s="7" t="s">
        <v>106</v>
      </c>
    </row>
    <row r="19" spans="1:11" x14ac:dyDescent="0.2">
      <c r="A19" s="7" t="s">
        <v>51</v>
      </c>
      <c r="B19" s="13" t="s">
        <v>219</v>
      </c>
      <c r="C19" s="7" t="s">
        <v>128</v>
      </c>
      <c r="D19" s="7" t="s">
        <v>106</v>
      </c>
      <c r="E19" s="7" t="s">
        <v>106</v>
      </c>
      <c r="F19" s="7" t="s">
        <v>106</v>
      </c>
      <c r="G19" s="7" t="s">
        <v>106</v>
      </c>
      <c r="H19" s="7" t="s">
        <v>106</v>
      </c>
      <c r="I19" s="7" t="s">
        <v>106</v>
      </c>
      <c r="J19" s="7" t="s">
        <v>106</v>
      </c>
      <c r="K19" s="7" t="s">
        <v>106</v>
      </c>
    </row>
    <row r="20" spans="1:11" x14ac:dyDescent="0.2">
      <c r="A20" s="7" t="s">
        <v>52</v>
      </c>
      <c r="B20" s="13" t="s">
        <v>219</v>
      </c>
      <c r="C20" s="7" t="s">
        <v>129</v>
      </c>
      <c r="D20" s="7" t="s">
        <v>106</v>
      </c>
      <c r="E20" s="7" t="s">
        <v>106</v>
      </c>
      <c r="F20" s="7" t="s">
        <v>106</v>
      </c>
      <c r="G20" s="7" t="s">
        <v>106</v>
      </c>
      <c r="H20" s="7" t="s">
        <v>106</v>
      </c>
      <c r="I20" s="7" t="s">
        <v>106</v>
      </c>
      <c r="J20" s="7" t="s">
        <v>106</v>
      </c>
      <c r="K20" s="7" t="s">
        <v>106</v>
      </c>
    </row>
    <row r="21" spans="1:11" x14ac:dyDescent="0.2">
      <c r="A21" s="7" t="s">
        <v>53</v>
      </c>
      <c r="B21" s="13" t="s">
        <v>219</v>
      </c>
      <c r="C21" s="7" t="s">
        <v>130</v>
      </c>
      <c r="D21" s="7" t="s">
        <v>131</v>
      </c>
      <c r="E21" s="7" t="s">
        <v>106</v>
      </c>
      <c r="F21" s="7" t="s">
        <v>106</v>
      </c>
      <c r="G21" s="7" t="s">
        <v>106</v>
      </c>
      <c r="H21" s="7" t="s">
        <v>106</v>
      </c>
      <c r="I21" s="7" t="s">
        <v>106</v>
      </c>
      <c r="J21" s="7" t="s">
        <v>106</v>
      </c>
      <c r="K21" s="7" t="s">
        <v>106</v>
      </c>
    </row>
    <row r="22" spans="1:11" x14ac:dyDescent="0.2">
      <c r="A22" s="7" t="s">
        <v>54</v>
      </c>
      <c r="B22" s="13" t="s">
        <v>219</v>
      </c>
      <c r="C22" s="7" t="s">
        <v>132</v>
      </c>
      <c r="D22" s="7" t="s">
        <v>106</v>
      </c>
      <c r="E22" s="7" t="s">
        <v>106</v>
      </c>
      <c r="F22" s="7" t="s">
        <v>106</v>
      </c>
      <c r="G22" s="7" t="s">
        <v>106</v>
      </c>
      <c r="H22" s="7" t="s">
        <v>106</v>
      </c>
      <c r="I22" s="7" t="s">
        <v>106</v>
      </c>
      <c r="J22" s="7" t="s">
        <v>106</v>
      </c>
      <c r="K22" s="7" t="s">
        <v>106</v>
      </c>
    </row>
    <row r="23" spans="1:11" x14ac:dyDescent="0.2">
      <c r="A23" s="7" t="s">
        <v>55</v>
      </c>
      <c r="B23" s="13" t="s">
        <v>219</v>
      </c>
      <c r="C23" s="7" t="s">
        <v>133</v>
      </c>
      <c r="D23" s="7" t="s">
        <v>106</v>
      </c>
      <c r="E23" s="7" t="s">
        <v>106</v>
      </c>
      <c r="F23" s="7" t="s">
        <v>106</v>
      </c>
      <c r="G23" s="7" t="s">
        <v>106</v>
      </c>
      <c r="H23" s="7" t="s">
        <v>106</v>
      </c>
      <c r="I23" s="7" t="s">
        <v>106</v>
      </c>
      <c r="J23" s="7" t="s">
        <v>106</v>
      </c>
      <c r="K23" s="7" t="s">
        <v>106</v>
      </c>
    </row>
    <row r="24" spans="1:11" x14ac:dyDescent="0.2">
      <c r="A24" s="7" t="s">
        <v>56</v>
      </c>
      <c r="B24" s="13" t="s">
        <v>219</v>
      </c>
      <c r="C24" s="7" t="s">
        <v>134</v>
      </c>
      <c r="D24" s="7" t="s">
        <v>135</v>
      </c>
      <c r="E24" s="7" t="s">
        <v>136</v>
      </c>
      <c r="F24" s="7" t="s">
        <v>106</v>
      </c>
      <c r="G24" s="7" t="s">
        <v>106</v>
      </c>
      <c r="H24" s="7" t="s">
        <v>106</v>
      </c>
      <c r="I24" s="7" t="s">
        <v>106</v>
      </c>
      <c r="J24" s="7" t="s">
        <v>106</v>
      </c>
      <c r="K24" s="7" t="s">
        <v>106</v>
      </c>
    </row>
    <row r="25" spans="1:11" x14ac:dyDescent="0.2">
      <c r="A25" s="7" t="s">
        <v>57</v>
      </c>
      <c r="B25" s="13" t="s">
        <v>219</v>
      </c>
      <c r="C25" s="7" t="s">
        <v>137</v>
      </c>
      <c r="D25" s="7" t="s">
        <v>106</v>
      </c>
      <c r="E25" s="7" t="s">
        <v>106</v>
      </c>
      <c r="F25" s="7" t="s">
        <v>106</v>
      </c>
      <c r="G25" s="7" t="s">
        <v>106</v>
      </c>
      <c r="H25" s="7" t="s">
        <v>106</v>
      </c>
      <c r="I25" s="7" t="s">
        <v>106</v>
      </c>
      <c r="J25" s="7" t="s">
        <v>106</v>
      </c>
      <c r="K25" s="7" t="s">
        <v>106</v>
      </c>
    </row>
    <row r="26" spans="1:11" x14ac:dyDescent="0.2">
      <c r="A26" s="7" t="s">
        <v>58</v>
      </c>
      <c r="B26" s="13" t="s">
        <v>219</v>
      </c>
      <c r="C26" s="7" t="s">
        <v>138</v>
      </c>
      <c r="D26" s="7" t="s">
        <v>106</v>
      </c>
      <c r="E26" s="7" t="s">
        <v>106</v>
      </c>
      <c r="F26" s="7" t="s">
        <v>106</v>
      </c>
      <c r="G26" s="7" t="s">
        <v>106</v>
      </c>
      <c r="H26" s="7" t="s">
        <v>106</v>
      </c>
      <c r="I26" s="7" t="s">
        <v>106</v>
      </c>
      <c r="J26" s="7" t="s">
        <v>106</v>
      </c>
      <c r="K26" s="7" t="s">
        <v>106</v>
      </c>
    </row>
    <row r="27" spans="1:11" x14ac:dyDescent="0.2">
      <c r="A27" s="7" t="s">
        <v>59</v>
      </c>
      <c r="B27" s="13" t="s">
        <v>219</v>
      </c>
      <c r="C27" s="7" t="s">
        <v>139</v>
      </c>
      <c r="D27" s="7" t="s">
        <v>106</v>
      </c>
      <c r="E27" s="7" t="s">
        <v>106</v>
      </c>
      <c r="F27" s="7" t="s">
        <v>106</v>
      </c>
      <c r="G27" s="7" t="s">
        <v>106</v>
      </c>
      <c r="H27" s="7" t="s">
        <v>106</v>
      </c>
      <c r="I27" s="7" t="s">
        <v>106</v>
      </c>
      <c r="J27" s="7" t="s">
        <v>106</v>
      </c>
      <c r="K27" s="7" t="s">
        <v>106</v>
      </c>
    </row>
    <row r="28" spans="1:11" x14ac:dyDescent="0.2">
      <c r="A28" s="7" t="s">
        <v>60</v>
      </c>
      <c r="B28" s="13" t="s">
        <v>219</v>
      </c>
      <c r="C28" s="7" t="s">
        <v>140</v>
      </c>
      <c r="D28" s="7" t="s">
        <v>141</v>
      </c>
      <c r="E28" s="7" t="s">
        <v>142</v>
      </c>
      <c r="F28" s="7" t="s">
        <v>143</v>
      </c>
      <c r="G28" s="7" t="s">
        <v>144</v>
      </c>
      <c r="H28" s="7" t="s">
        <v>145</v>
      </c>
      <c r="I28" s="7" t="s">
        <v>146</v>
      </c>
      <c r="J28" s="7" t="s">
        <v>214</v>
      </c>
      <c r="K28" s="7" t="s">
        <v>215</v>
      </c>
    </row>
    <row r="29" spans="1:11" x14ac:dyDescent="0.2">
      <c r="A29" s="7" t="s">
        <v>61</v>
      </c>
      <c r="B29" s="13" t="s">
        <v>219</v>
      </c>
      <c r="C29" s="7" t="s">
        <v>147</v>
      </c>
      <c r="D29" s="7" t="s">
        <v>148</v>
      </c>
      <c r="E29" s="7" t="s">
        <v>149</v>
      </c>
      <c r="F29" s="7" t="s">
        <v>150</v>
      </c>
      <c r="G29" s="7" t="s">
        <v>106</v>
      </c>
      <c r="H29" s="7" t="s">
        <v>106</v>
      </c>
      <c r="I29" s="7" t="s">
        <v>106</v>
      </c>
      <c r="J29" s="7" t="s">
        <v>106</v>
      </c>
      <c r="K29" s="7" t="s">
        <v>106</v>
      </c>
    </row>
    <row r="30" spans="1:11" x14ac:dyDescent="0.2">
      <c r="A30" s="7" t="s">
        <v>62</v>
      </c>
      <c r="B30" s="13" t="s">
        <v>219</v>
      </c>
      <c r="C30" s="7" t="s">
        <v>151</v>
      </c>
      <c r="D30" s="7" t="s">
        <v>106</v>
      </c>
      <c r="E30" s="7" t="s">
        <v>106</v>
      </c>
      <c r="F30" s="7" t="s">
        <v>106</v>
      </c>
      <c r="G30" s="7" t="s">
        <v>106</v>
      </c>
      <c r="H30" s="7" t="s">
        <v>106</v>
      </c>
      <c r="I30" s="7" t="s">
        <v>106</v>
      </c>
      <c r="J30" s="7" t="s">
        <v>106</v>
      </c>
      <c r="K30" s="7" t="s">
        <v>106</v>
      </c>
    </row>
    <row r="31" spans="1:11" x14ac:dyDescent="0.2">
      <c r="A31" s="7" t="s">
        <v>63</v>
      </c>
      <c r="B31" s="13" t="s">
        <v>219</v>
      </c>
      <c r="C31" s="7" t="s">
        <v>152</v>
      </c>
      <c r="D31" s="7" t="s">
        <v>106</v>
      </c>
      <c r="E31" s="7" t="s">
        <v>106</v>
      </c>
      <c r="F31" s="7" t="s">
        <v>106</v>
      </c>
      <c r="G31" s="7" t="s">
        <v>106</v>
      </c>
      <c r="H31" s="7" t="s">
        <v>106</v>
      </c>
      <c r="I31" s="7" t="s">
        <v>106</v>
      </c>
      <c r="J31" s="7" t="s">
        <v>106</v>
      </c>
      <c r="K31" s="7" t="s">
        <v>106</v>
      </c>
    </row>
    <row r="32" spans="1:11" x14ac:dyDescent="0.2">
      <c r="A32" s="7" t="s">
        <v>64</v>
      </c>
      <c r="B32" s="13" t="s">
        <v>219</v>
      </c>
      <c r="C32" s="7" t="s">
        <v>153</v>
      </c>
      <c r="D32" s="7" t="s">
        <v>106</v>
      </c>
      <c r="E32" s="7" t="s">
        <v>106</v>
      </c>
      <c r="F32" s="7" t="s">
        <v>106</v>
      </c>
      <c r="G32" s="7" t="s">
        <v>106</v>
      </c>
      <c r="H32" s="7" t="s">
        <v>106</v>
      </c>
      <c r="I32" s="7" t="s">
        <v>106</v>
      </c>
      <c r="J32" s="7" t="s">
        <v>106</v>
      </c>
      <c r="K32" s="7" t="s">
        <v>106</v>
      </c>
    </row>
    <row r="33" spans="1:11" x14ac:dyDescent="0.2">
      <c r="A33" s="7" t="s">
        <v>65</v>
      </c>
      <c r="B33" s="13" t="s">
        <v>219</v>
      </c>
      <c r="C33" s="7" t="s">
        <v>154</v>
      </c>
      <c r="D33" s="7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7" t="s">
        <v>106</v>
      </c>
      <c r="K33" s="7" t="s">
        <v>106</v>
      </c>
    </row>
    <row r="34" spans="1:11" x14ac:dyDescent="0.2">
      <c r="A34" s="7" t="s">
        <v>66</v>
      </c>
      <c r="B34" s="13" t="s">
        <v>219</v>
      </c>
      <c r="C34" s="7" t="s">
        <v>155</v>
      </c>
      <c r="D34" s="7" t="s">
        <v>106</v>
      </c>
      <c r="E34" s="7" t="s">
        <v>106</v>
      </c>
      <c r="F34" s="7" t="s">
        <v>106</v>
      </c>
      <c r="G34" s="7" t="s">
        <v>106</v>
      </c>
      <c r="H34" s="7" t="s">
        <v>106</v>
      </c>
      <c r="I34" s="7" t="s">
        <v>106</v>
      </c>
      <c r="J34" s="7" t="s">
        <v>106</v>
      </c>
      <c r="K34" s="7" t="s">
        <v>106</v>
      </c>
    </row>
    <row r="35" spans="1:11" x14ac:dyDescent="0.2">
      <c r="A35" s="7" t="s">
        <v>67</v>
      </c>
      <c r="B35" s="13" t="s">
        <v>219</v>
      </c>
      <c r="C35" s="7" t="s">
        <v>156</v>
      </c>
      <c r="D35" s="7" t="s">
        <v>106</v>
      </c>
      <c r="E35" s="7" t="s">
        <v>106</v>
      </c>
      <c r="F35" s="7" t="s">
        <v>106</v>
      </c>
      <c r="G35" s="7" t="s">
        <v>106</v>
      </c>
      <c r="H35" s="7" t="s">
        <v>106</v>
      </c>
      <c r="I35" s="7" t="s">
        <v>106</v>
      </c>
      <c r="J35" s="7" t="s">
        <v>106</v>
      </c>
      <c r="K35" s="7" t="s">
        <v>106</v>
      </c>
    </row>
    <row r="36" spans="1:11" x14ac:dyDescent="0.2">
      <c r="A36" s="7" t="s">
        <v>68</v>
      </c>
      <c r="B36" s="13" t="s">
        <v>219</v>
      </c>
      <c r="C36" s="7" t="s">
        <v>157</v>
      </c>
      <c r="D36" s="7" t="s">
        <v>106</v>
      </c>
      <c r="E36" s="7" t="s">
        <v>106</v>
      </c>
      <c r="F36" s="7" t="s">
        <v>106</v>
      </c>
      <c r="G36" s="7" t="s">
        <v>106</v>
      </c>
      <c r="H36" s="7" t="s">
        <v>106</v>
      </c>
      <c r="I36" s="7" t="s">
        <v>106</v>
      </c>
      <c r="J36" s="7" t="s">
        <v>106</v>
      </c>
      <c r="K36" s="7" t="s">
        <v>106</v>
      </c>
    </row>
    <row r="37" spans="1:11" x14ac:dyDescent="0.2">
      <c r="A37" s="7" t="s">
        <v>69</v>
      </c>
      <c r="B37" s="13" t="s">
        <v>219</v>
      </c>
      <c r="C37" s="7" t="s">
        <v>158</v>
      </c>
      <c r="D37" s="7" t="s">
        <v>106</v>
      </c>
      <c r="E37" s="7" t="s">
        <v>106</v>
      </c>
      <c r="F37" s="7" t="s">
        <v>106</v>
      </c>
      <c r="G37" s="7" t="s">
        <v>106</v>
      </c>
      <c r="H37" s="7" t="s">
        <v>106</v>
      </c>
      <c r="I37" s="7" t="s">
        <v>106</v>
      </c>
      <c r="J37" s="7" t="s">
        <v>106</v>
      </c>
      <c r="K37" s="7" t="s">
        <v>106</v>
      </c>
    </row>
    <row r="38" spans="1:11" x14ac:dyDescent="0.2">
      <c r="A38" s="7" t="s">
        <v>70</v>
      </c>
      <c r="B38" s="13" t="s">
        <v>219</v>
      </c>
      <c r="C38" s="7" t="s">
        <v>159</v>
      </c>
      <c r="D38" s="7" t="s">
        <v>160</v>
      </c>
      <c r="E38" s="7"/>
      <c r="F38" s="7" t="s">
        <v>106</v>
      </c>
      <c r="G38" s="7" t="s">
        <v>106</v>
      </c>
      <c r="H38" s="7" t="s">
        <v>106</v>
      </c>
      <c r="I38" s="7" t="s">
        <v>106</v>
      </c>
      <c r="J38" s="7" t="s">
        <v>106</v>
      </c>
      <c r="K38" s="7" t="s">
        <v>106</v>
      </c>
    </row>
    <row r="39" spans="1:11" x14ac:dyDescent="0.2">
      <c r="A39" s="7" t="s">
        <v>71</v>
      </c>
      <c r="B39" s="13" t="s">
        <v>219</v>
      </c>
      <c r="C39" s="7" t="s">
        <v>161</v>
      </c>
      <c r="D39" s="7" t="s">
        <v>106</v>
      </c>
      <c r="E39" s="7" t="s">
        <v>106</v>
      </c>
      <c r="F39" s="7" t="s">
        <v>106</v>
      </c>
      <c r="G39" s="7" t="s">
        <v>106</v>
      </c>
      <c r="H39" s="7" t="s">
        <v>106</v>
      </c>
      <c r="I39" s="7" t="s">
        <v>106</v>
      </c>
      <c r="J39" s="7" t="s">
        <v>106</v>
      </c>
      <c r="K39" s="7" t="s">
        <v>106</v>
      </c>
    </row>
    <row r="40" spans="1:11" x14ac:dyDescent="0.2">
      <c r="A40" s="7" t="s">
        <v>72</v>
      </c>
      <c r="B40" s="13" t="s">
        <v>219</v>
      </c>
      <c r="C40" s="7" t="s">
        <v>162</v>
      </c>
      <c r="D40" s="7" t="s">
        <v>106</v>
      </c>
      <c r="E40" s="7" t="s">
        <v>106</v>
      </c>
      <c r="F40" s="7" t="s">
        <v>106</v>
      </c>
      <c r="G40" s="7" t="s">
        <v>106</v>
      </c>
      <c r="H40" s="7" t="s">
        <v>106</v>
      </c>
      <c r="I40" s="7" t="s">
        <v>106</v>
      </c>
      <c r="J40" s="7" t="s">
        <v>106</v>
      </c>
      <c r="K40" s="7" t="s">
        <v>106</v>
      </c>
    </row>
    <row r="41" spans="1:11" x14ac:dyDescent="0.2">
      <c r="A41" s="7" t="s">
        <v>73</v>
      </c>
      <c r="B41" s="13" t="s">
        <v>219</v>
      </c>
      <c r="C41" s="7" t="s">
        <v>163</v>
      </c>
      <c r="D41" s="7" t="s">
        <v>106</v>
      </c>
      <c r="E41" s="7" t="s">
        <v>106</v>
      </c>
      <c r="F41" s="7" t="s">
        <v>106</v>
      </c>
      <c r="G41" s="7" t="s">
        <v>106</v>
      </c>
      <c r="H41" s="7" t="s">
        <v>106</v>
      </c>
      <c r="I41" s="7" t="s">
        <v>106</v>
      </c>
      <c r="J41" s="7" t="s">
        <v>106</v>
      </c>
      <c r="K41" s="7" t="s">
        <v>106</v>
      </c>
    </row>
    <row r="42" spans="1:11" x14ac:dyDescent="0.2">
      <c r="A42" s="7" t="s">
        <v>74</v>
      </c>
      <c r="B42" s="13" t="s">
        <v>219</v>
      </c>
      <c r="C42" s="7" t="s">
        <v>164</v>
      </c>
      <c r="D42" s="7" t="s">
        <v>106</v>
      </c>
      <c r="E42" s="7" t="s">
        <v>106</v>
      </c>
      <c r="F42" s="7" t="s">
        <v>106</v>
      </c>
      <c r="G42" s="7" t="s">
        <v>106</v>
      </c>
      <c r="H42" s="7" t="s">
        <v>106</v>
      </c>
      <c r="I42" s="7" t="s">
        <v>106</v>
      </c>
      <c r="J42" s="7" t="s">
        <v>106</v>
      </c>
      <c r="K42" s="7" t="s">
        <v>106</v>
      </c>
    </row>
    <row r="43" spans="1:11" x14ac:dyDescent="0.2">
      <c r="A43" s="7" t="s">
        <v>75</v>
      </c>
      <c r="B43" s="13" t="s">
        <v>219</v>
      </c>
      <c r="C43" s="7" t="s">
        <v>165</v>
      </c>
      <c r="D43" s="7" t="s">
        <v>166</v>
      </c>
      <c r="E43" s="7" t="s">
        <v>167</v>
      </c>
      <c r="F43" s="7" t="s">
        <v>168</v>
      </c>
      <c r="G43" s="7" t="s">
        <v>106</v>
      </c>
      <c r="H43" s="7" t="s">
        <v>106</v>
      </c>
      <c r="I43" s="7" t="s">
        <v>106</v>
      </c>
      <c r="J43" s="7" t="s">
        <v>106</v>
      </c>
      <c r="K43" s="7" t="s">
        <v>106</v>
      </c>
    </row>
    <row r="44" spans="1:11" x14ac:dyDescent="0.2">
      <c r="A44" s="7" t="s">
        <v>76</v>
      </c>
      <c r="B44" s="13" t="s">
        <v>219</v>
      </c>
      <c r="C44" s="7" t="s">
        <v>169</v>
      </c>
      <c r="D44" s="7" t="s">
        <v>170</v>
      </c>
      <c r="E44" s="7" t="s">
        <v>106</v>
      </c>
      <c r="F44" s="7" t="s">
        <v>106</v>
      </c>
      <c r="G44" s="7" t="s">
        <v>106</v>
      </c>
      <c r="H44" s="7" t="s">
        <v>106</v>
      </c>
      <c r="I44" s="7" t="s">
        <v>106</v>
      </c>
      <c r="J44" s="7" t="s">
        <v>106</v>
      </c>
      <c r="K44" s="7" t="s">
        <v>106</v>
      </c>
    </row>
    <row r="45" spans="1:11" x14ac:dyDescent="0.2">
      <c r="A45" s="7" t="s">
        <v>77</v>
      </c>
      <c r="B45" s="13" t="s">
        <v>219</v>
      </c>
      <c r="C45" s="7" t="s">
        <v>171</v>
      </c>
      <c r="D45" s="7" t="s">
        <v>106</v>
      </c>
      <c r="E45" s="7" t="s">
        <v>106</v>
      </c>
      <c r="F45" s="7" t="s">
        <v>106</v>
      </c>
      <c r="G45" s="7" t="s">
        <v>106</v>
      </c>
      <c r="H45" s="7" t="s">
        <v>106</v>
      </c>
      <c r="I45" s="7" t="s">
        <v>106</v>
      </c>
      <c r="J45" s="7" t="s">
        <v>106</v>
      </c>
      <c r="K45" s="7" t="s">
        <v>106</v>
      </c>
    </row>
    <row r="46" spans="1:11" x14ac:dyDescent="0.2">
      <c r="A46" s="7" t="s">
        <v>78</v>
      </c>
      <c r="B46" s="13" t="s">
        <v>219</v>
      </c>
      <c r="C46" s="7" t="s">
        <v>172</v>
      </c>
      <c r="D46" s="7" t="s">
        <v>106</v>
      </c>
      <c r="E46" s="7" t="s">
        <v>106</v>
      </c>
      <c r="F46" s="7" t="s">
        <v>106</v>
      </c>
      <c r="G46" s="7" t="s">
        <v>106</v>
      </c>
      <c r="H46" s="7" t="s">
        <v>106</v>
      </c>
      <c r="I46" s="7" t="s">
        <v>106</v>
      </c>
      <c r="J46" s="7" t="s">
        <v>106</v>
      </c>
      <c r="K46" s="7" t="s">
        <v>106</v>
      </c>
    </row>
    <row r="47" spans="1:11" x14ac:dyDescent="0.2">
      <c r="A47" s="12" t="s">
        <v>79</v>
      </c>
      <c r="B47" s="16" t="s">
        <v>219</v>
      </c>
      <c r="C47" s="12" t="s">
        <v>217</v>
      </c>
      <c r="D47" s="7" t="s">
        <v>173</v>
      </c>
      <c r="E47" s="7" t="s">
        <v>174</v>
      </c>
      <c r="F47" s="7" t="s">
        <v>106</v>
      </c>
      <c r="G47" s="7" t="s">
        <v>106</v>
      </c>
      <c r="H47" s="7" t="s">
        <v>106</v>
      </c>
      <c r="I47" s="7" t="s">
        <v>106</v>
      </c>
      <c r="J47" s="7" t="s">
        <v>106</v>
      </c>
      <c r="K47" s="7" t="s">
        <v>106</v>
      </c>
    </row>
    <row r="48" spans="1:11" x14ac:dyDescent="0.2">
      <c r="A48" s="12" t="s">
        <v>80</v>
      </c>
      <c r="B48" s="16" t="s">
        <v>219</v>
      </c>
      <c r="C48" s="12" t="s">
        <v>175</v>
      </c>
      <c r="D48" s="7" t="s">
        <v>176</v>
      </c>
      <c r="E48" s="7" t="s">
        <v>106</v>
      </c>
      <c r="F48" s="7" t="s">
        <v>106</v>
      </c>
      <c r="G48" s="7" t="s">
        <v>106</v>
      </c>
      <c r="H48" s="7" t="s">
        <v>106</v>
      </c>
      <c r="I48" s="7" t="s">
        <v>106</v>
      </c>
      <c r="J48" s="7" t="s">
        <v>106</v>
      </c>
      <c r="K48" s="7" t="s">
        <v>106</v>
      </c>
    </row>
    <row r="49" spans="1:11" x14ac:dyDescent="0.2">
      <c r="A49" s="12" t="s">
        <v>81</v>
      </c>
      <c r="B49" s="16" t="s">
        <v>219</v>
      </c>
      <c r="C49" s="12" t="s">
        <v>177</v>
      </c>
      <c r="D49" s="7" t="s">
        <v>178</v>
      </c>
      <c r="E49" s="30" t="s">
        <v>179</v>
      </c>
      <c r="F49" s="12"/>
      <c r="G49" s="7" t="s">
        <v>106</v>
      </c>
      <c r="H49" s="7" t="s">
        <v>106</v>
      </c>
      <c r="I49" s="7" t="s">
        <v>106</v>
      </c>
      <c r="J49" s="7" t="s">
        <v>106</v>
      </c>
      <c r="K49" s="7" t="s">
        <v>106</v>
      </c>
    </row>
    <row r="50" spans="1:11" x14ac:dyDescent="0.2">
      <c r="A50" s="12" t="s">
        <v>82</v>
      </c>
      <c r="B50" s="16" t="s">
        <v>219</v>
      </c>
      <c r="C50" s="12" t="s">
        <v>180</v>
      </c>
      <c r="D50" s="7" t="s">
        <v>106</v>
      </c>
      <c r="E50" s="7" t="s">
        <v>106</v>
      </c>
      <c r="F50" s="7" t="s">
        <v>106</v>
      </c>
      <c r="G50" s="7" t="s">
        <v>106</v>
      </c>
      <c r="H50" s="7" t="s">
        <v>106</v>
      </c>
      <c r="I50" s="7" t="s">
        <v>106</v>
      </c>
      <c r="J50" s="7" t="s">
        <v>106</v>
      </c>
      <c r="K50" s="7" t="s">
        <v>106</v>
      </c>
    </row>
    <row r="51" spans="1:11" x14ac:dyDescent="0.2">
      <c r="A51" s="12" t="s">
        <v>83</v>
      </c>
      <c r="B51" s="16" t="s">
        <v>219</v>
      </c>
      <c r="C51" s="12" t="s">
        <v>181</v>
      </c>
      <c r="D51" s="7" t="s">
        <v>106</v>
      </c>
      <c r="E51" s="7" t="s">
        <v>106</v>
      </c>
      <c r="F51" s="7" t="s">
        <v>106</v>
      </c>
      <c r="G51" s="7" t="s">
        <v>106</v>
      </c>
      <c r="H51" s="7" t="s">
        <v>106</v>
      </c>
      <c r="I51" s="7" t="s">
        <v>106</v>
      </c>
      <c r="J51" s="7" t="s">
        <v>106</v>
      </c>
      <c r="K51" s="7" t="s">
        <v>106</v>
      </c>
    </row>
    <row r="52" spans="1:11" x14ac:dyDescent="0.2">
      <c r="A52" s="12" t="s">
        <v>84</v>
      </c>
      <c r="B52" s="16" t="s">
        <v>219</v>
      </c>
      <c r="C52" s="12" t="s">
        <v>182</v>
      </c>
      <c r="D52" s="7" t="s">
        <v>183</v>
      </c>
      <c r="E52" s="7" t="s">
        <v>106</v>
      </c>
      <c r="F52" s="7" t="s">
        <v>106</v>
      </c>
      <c r="G52" s="7" t="s">
        <v>106</v>
      </c>
      <c r="H52" s="7" t="s">
        <v>106</v>
      </c>
      <c r="I52" s="7" t="s">
        <v>106</v>
      </c>
      <c r="J52" s="7" t="s">
        <v>106</v>
      </c>
      <c r="K52" s="7" t="s">
        <v>106</v>
      </c>
    </row>
    <row r="53" spans="1:11" x14ac:dyDescent="0.2">
      <c r="A53" s="12" t="s">
        <v>85</v>
      </c>
      <c r="B53" s="16" t="s">
        <v>219</v>
      </c>
      <c r="C53" s="12" t="s">
        <v>184</v>
      </c>
      <c r="D53" s="7" t="s">
        <v>106</v>
      </c>
      <c r="E53" s="7" t="s">
        <v>106</v>
      </c>
      <c r="F53" s="7" t="s">
        <v>106</v>
      </c>
      <c r="G53" s="7" t="s">
        <v>106</v>
      </c>
      <c r="H53" s="7" t="s">
        <v>106</v>
      </c>
      <c r="I53" s="7" t="s">
        <v>106</v>
      </c>
      <c r="J53" s="7" t="s">
        <v>106</v>
      </c>
      <c r="K53" s="7" t="s">
        <v>106</v>
      </c>
    </row>
    <row r="54" spans="1:11" x14ac:dyDescent="0.2">
      <c r="A54" s="12" t="s">
        <v>86</v>
      </c>
      <c r="B54" s="16" t="s">
        <v>219</v>
      </c>
      <c r="C54" s="12" t="s">
        <v>257</v>
      </c>
      <c r="D54" s="7" t="s">
        <v>185</v>
      </c>
      <c r="E54" s="7" t="s">
        <v>186</v>
      </c>
      <c r="F54" s="7" t="s">
        <v>106</v>
      </c>
      <c r="G54" s="7" t="s">
        <v>106</v>
      </c>
      <c r="H54" s="7" t="s">
        <v>106</v>
      </c>
      <c r="I54" s="7" t="s">
        <v>106</v>
      </c>
      <c r="J54" s="7" t="s">
        <v>106</v>
      </c>
      <c r="K54" s="7" t="s">
        <v>106</v>
      </c>
    </row>
    <row r="55" spans="1:11" x14ac:dyDescent="0.2">
      <c r="A55" s="12" t="s">
        <v>87</v>
      </c>
      <c r="B55" s="16" t="s">
        <v>219</v>
      </c>
      <c r="C55" s="12" t="s">
        <v>187</v>
      </c>
      <c r="D55" s="7" t="s">
        <v>106</v>
      </c>
      <c r="E55" s="7" t="s">
        <v>106</v>
      </c>
      <c r="F55" s="7" t="s">
        <v>106</v>
      </c>
      <c r="G55" s="7" t="s">
        <v>106</v>
      </c>
      <c r="H55" s="7" t="s">
        <v>106</v>
      </c>
      <c r="I55" s="7" t="s">
        <v>106</v>
      </c>
      <c r="J55" s="7" t="s">
        <v>106</v>
      </c>
      <c r="K55" s="7" t="s">
        <v>106</v>
      </c>
    </row>
    <row r="56" spans="1:11" x14ac:dyDescent="0.2">
      <c r="A56" s="12" t="s">
        <v>88</v>
      </c>
      <c r="B56" s="16" t="s">
        <v>219</v>
      </c>
      <c r="C56" s="12" t="s">
        <v>188</v>
      </c>
      <c r="D56" s="7" t="s">
        <v>106</v>
      </c>
      <c r="E56" s="7" t="s">
        <v>106</v>
      </c>
      <c r="F56" s="7" t="s">
        <v>106</v>
      </c>
      <c r="G56" s="7" t="s">
        <v>106</v>
      </c>
      <c r="H56" s="7" t="s">
        <v>106</v>
      </c>
      <c r="I56" s="7" t="s">
        <v>106</v>
      </c>
      <c r="J56" s="7" t="s">
        <v>106</v>
      </c>
      <c r="K56" s="7" t="s">
        <v>106</v>
      </c>
    </row>
    <row r="57" spans="1:11" x14ac:dyDescent="0.2">
      <c r="A57" s="12" t="s">
        <v>89</v>
      </c>
      <c r="B57" s="16" t="s">
        <v>219</v>
      </c>
      <c r="C57" s="12" t="s">
        <v>189</v>
      </c>
      <c r="D57" s="7" t="s">
        <v>106</v>
      </c>
      <c r="E57" s="7" t="s">
        <v>106</v>
      </c>
      <c r="F57" s="7" t="s">
        <v>106</v>
      </c>
      <c r="G57" s="7" t="s">
        <v>106</v>
      </c>
      <c r="H57" s="7" t="s">
        <v>106</v>
      </c>
      <c r="I57" s="7" t="s">
        <v>106</v>
      </c>
      <c r="J57" s="7" t="s">
        <v>106</v>
      </c>
      <c r="K57" s="7" t="s">
        <v>106</v>
      </c>
    </row>
    <row r="58" spans="1:11" x14ac:dyDescent="0.2">
      <c r="A58" s="12" t="s">
        <v>90</v>
      </c>
      <c r="B58" s="16" t="s">
        <v>219</v>
      </c>
      <c r="C58" s="12" t="s">
        <v>190</v>
      </c>
      <c r="D58" s="7" t="s">
        <v>106</v>
      </c>
      <c r="E58" s="7" t="s">
        <v>106</v>
      </c>
      <c r="F58" s="7" t="s">
        <v>106</v>
      </c>
      <c r="G58" s="7" t="s">
        <v>106</v>
      </c>
      <c r="H58" s="7" t="s">
        <v>106</v>
      </c>
      <c r="I58" s="7" t="s">
        <v>106</v>
      </c>
      <c r="J58" s="7" t="s">
        <v>106</v>
      </c>
      <c r="K58" s="7" t="s">
        <v>106</v>
      </c>
    </row>
    <row r="59" spans="1:11" x14ac:dyDescent="0.2">
      <c r="A59" s="12" t="s">
        <v>218</v>
      </c>
      <c r="B59" s="16" t="s">
        <v>219</v>
      </c>
      <c r="C59" s="12" t="s">
        <v>191</v>
      </c>
      <c r="D59" s="7" t="s">
        <v>106</v>
      </c>
      <c r="E59" s="7" t="s">
        <v>106</v>
      </c>
      <c r="F59" s="7" t="s">
        <v>106</v>
      </c>
      <c r="G59" s="7" t="s">
        <v>106</v>
      </c>
      <c r="H59" s="7" t="s">
        <v>106</v>
      </c>
      <c r="I59" s="7" t="s">
        <v>106</v>
      </c>
      <c r="J59" s="7" t="s">
        <v>106</v>
      </c>
      <c r="K59" s="7" t="s">
        <v>106</v>
      </c>
    </row>
    <row r="60" spans="1:11" x14ac:dyDescent="0.2">
      <c r="A60" s="12" t="s">
        <v>91</v>
      </c>
      <c r="B60" s="16" t="s">
        <v>219</v>
      </c>
      <c r="C60" s="12" t="s">
        <v>192</v>
      </c>
      <c r="D60" s="7" t="s">
        <v>106</v>
      </c>
      <c r="E60" s="7" t="s">
        <v>106</v>
      </c>
      <c r="F60" s="7" t="s">
        <v>106</v>
      </c>
      <c r="G60" s="7" t="s">
        <v>106</v>
      </c>
      <c r="H60" s="7" t="s">
        <v>106</v>
      </c>
      <c r="I60" s="7" t="s">
        <v>106</v>
      </c>
      <c r="J60" s="7" t="s">
        <v>106</v>
      </c>
      <c r="K60" s="7" t="s">
        <v>106</v>
      </c>
    </row>
    <row r="61" spans="1:11" x14ac:dyDescent="0.2">
      <c r="A61" s="12" t="s">
        <v>92</v>
      </c>
      <c r="B61" s="16" t="s">
        <v>219</v>
      </c>
      <c r="C61" s="12" t="s">
        <v>193</v>
      </c>
      <c r="D61" s="7" t="s">
        <v>106</v>
      </c>
      <c r="E61" s="7" t="s">
        <v>106</v>
      </c>
      <c r="F61" s="7" t="s">
        <v>106</v>
      </c>
      <c r="G61" s="7" t="s">
        <v>106</v>
      </c>
      <c r="H61" s="7" t="s">
        <v>106</v>
      </c>
      <c r="I61" s="7" t="s">
        <v>106</v>
      </c>
      <c r="J61" s="7" t="s">
        <v>106</v>
      </c>
      <c r="K61" s="7" t="s">
        <v>106</v>
      </c>
    </row>
    <row r="62" spans="1:11" x14ac:dyDescent="0.2">
      <c r="A62" s="12" t="s">
        <v>93</v>
      </c>
      <c r="B62" s="16" t="s">
        <v>219</v>
      </c>
      <c r="C62" s="12" t="s">
        <v>194</v>
      </c>
      <c r="D62" s="7" t="s">
        <v>106</v>
      </c>
      <c r="E62" s="7" t="s">
        <v>106</v>
      </c>
      <c r="F62" s="7" t="s">
        <v>106</v>
      </c>
      <c r="G62" s="7" t="s">
        <v>106</v>
      </c>
      <c r="H62" s="7" t="s">
        <v>106</v>
      </c>
      <c r="I62" s="7" t="s">
        <v>106</v>
      </c>
      <c r="J62" s="7" t="s">
        <v>106</v>
      </c>
      <c r="K62" s="7" t="s">
        <v>106</v>
      </c>
    </row>
    <row r="63" spans="1:11" x14ac:dyDescent="0.2">
      <c r="A63" s="12" t="s">
        <v>94</v>
      </c>
      <c r="B63" s="16" t="s">
        <v>219</v>
      </c>
      <c r="C63" s="12" t="s">
        <v>195</v>
      </c>
      <c r="D63" s="7" t="s">
        <v>106</v>
      </c>
      <c r="E63" s="7" t="s">
        <v>106</v>
      </c>
      <c r="F63" s="7" t="s">
        <v>106</v>
      </c>
      <c r="G63" s="7" t="s">
        <v>106</v>
      </c>
      <c r="H63" s="7" t="s">
        <v>106</v>
      </c>
      <c r="I63" s="7" t="s">
        <v>106</v>
      </c>
      <c r="J63" s="7" t="s">
        <v>106</v>
      </c>
      <c r="K63" s="7" t="s">
        <v>106</v>
      </c>
    </row>
    <row r="64" spans="1:11" x14ac:dyDescent="0.2">
      <c r="A64" s="7" t="s">
        <v>95</v>
      </c>
      <c r="B64" s="13" t="s">
        <v>219</v>
      </c>
      <c r="C64" s="7" t="s">
        <v>196</v>
      </c>
      <c r="D64" s="7" t="s">
        <v>197</v>
      </c>
      <c r="E64" s="7" t="s">
        <v>106</v>
      </c>
      <c r="F64" s="7" t="s">
        <v>106</v>
      </c>
      <c r="G64" s="7" t="s">
        <v>106</v>
      </c>
      <c r="H64" s="7" t="s">
        <v>106</v>
      </c>
      <c r="I64" s="7" t="s">
        <v>106</v>
      </c>
      <c r="J64" s="7" t="s">
        <v>106</v>
      </c>
      <c r="K64" s="7" t="s">
        <v>106</v>
      </c>
    </row>
    <row r="65" spans="1:12" x14ac:dyDescent="0.2">
      <c r="A65" s="7" t="s">
        <v>96</v>
      </c>
      <c r="B65" s="13" t="s">
        <v>219</v>
      </c>
      <c r="C65" s="7" t="s">
        <v>198</v>
      </c>
      <c r="D65" s="7" t="s">
        <v>106</v>
      </c>
      <c r="E65" s="7" t="s">
        <v>106</v>
      </c>
      <c r="F65" s="7" t="s">
        <v>106</v>
      </c>
      <c r="G65" s="7" t="s">
        <v>106</v>
      </c>
      <c r="H65" s="7" t="s">
        <v>106</v>
      </c>
      <c r="I65" s="7" t="s">
        <v>106</v>
      </c>
      <c r="J65" s="7" t="s">
        <v>106</v>
      </c>
      <c r="K65" s="7" t="s">
        <v>106</v>
      </c>
    </row>
    <row r="66" spans="1:12" x14ac:dyDescent="0.2">
      <c r="A66" s="7" t="s">
        <v>97</v>
      </c>
      <c r="B66" s="13" t="s">
        <v>219</v>
      </c>
      <c r="C66" s="223" t="s">
        <v>434</v>
      </c>
      <c r="D66" s="7" t="s">
        <v>199</v>
      </c>
      <c r="E66" s="7" t="s">
        <v>200</v>
      </c>
      <c r="F66" s="7" t="s">
        <v>106</v>
      </c>
      <c r="G66" s="7" t="s">
        <v>106</v>
      </c>
      <c r="H66" s="7" t="s">
        <v>106</v>
      </c>
      <c r="I66" s="7" t="s">
        <v>106</v>
      </c>
      <c r="J66" s="7" t="s">
        <v>106</v>
      </c>
      <c r="K66" s="7" t="s">
        <v>106</v>
      </c>
    </row>
    <row r="67" spans="1:12" x14ac:dyDescent="0.2">
      <c r="A67" s="7" t="s">
        <v>98</v>
      </c>
      <c r="B67" s="13" t="s">
        <v>219</v>
      </c>
      <c r="C67" s="7" t="s">
        <v>201</v>
      </c>
      <c r="D67" s="7" t="s">
        <v>202</v>
      </c>
      <c r="E67" s="7" t="s">
        <v>203</v>
      </c>
      <c r="F67" s="7" t="s">
        <v>106</v>
      </c>
      <c r="G67" s="7" t="s">
        <v>106</v>
      </c>
      <c r="H67" s="7" t="s">
        <v>106</v>
      </c>
      <c r="I67" s="7" t="s">
        <v>106</v>
      </c>
      <c r="J67" s="7" t="s">
        <v>106</v>
      </c>
      <c r="K67" s="7" t="s">
        <v>106</v>
      </c>
    </row>
    <row r="68" spans="1:12" x14ac:dyDescent="0.2">
      <c r="A68" s="7" t="s">
        <v>99</v>
      </c>
      <c r="B68" s="13" t="s">
        <v>219</v>
      </c>
      <c r="C68" s="7" t="s">
        <v>204</v>
      </c>
      <c r="D68" s="7" t="s">
        <v>106</v>
      </c>
      <c r="E68" s="7" t="s">
        <v>106</v>
      </c>
      <c r="F68" s="7" t="s">
        <v>106</v>
      </c>
      <c r="G68" s="7" t="s">
        <v>106</v>
      </c>
      <c r="H68" s="7" t="s">
        <v>106</v>
      </c>
      <c r="I68" s="7" t="s">
        <v>106</v>
      </c>
      <c r="J68" s="7" t="s">
        <v>106</v>
      </c>
      <c r="K68" s="7" t="s">
        <v>106</v>
      </c>
    </row>
    <row r="69" spans="1:12" x14ac:dyDescent="0.2">
      <c r="A69" s="7" t="s">
        <v>100</v>
      </c>
      <c r="B69" s="13" t="s">
        <v>219</v>
      </c>
      <c r="C69" s="7" t="s">
        <v>205</v>
      </c>
      <c r="D69" s="7" t="s">
        <v>206</v>
      </c>
      <c r="E69" s="7" t="s">
        <v>106</v>
      </c>
      <c r="F69" s="7" t="s">
        <v>106</v>
      </c>
      <c r="G69" s="7" t="s">
        <v>106</v>
      </c>
      <c r="H69" s="7" t="s">
        <v>106</v>
      </c>
      <c r="I69" s="7" t="s">
        <v>106</v>
      </c>
      <c r="J69" s="7" t="s">
        <v>106</v>
      </c>
      <c r="K69" s="7" t="s">
        <v>106</v>
      </c>
    </row>
    <row r="70" spans="1:12" x14ac:dyDescent="0.2">
      <c r="A70" s="7" t="s">
        <v>101</v>
      </c>
      <c r="B70" s="13" t="s">
        <v>219</v>
      </c>
      <c r="C70" s="7" t="s">
        <v>207</v>
      </c>
      <c r="D70" s="7" t="s">
        <v>106</v>
      </c>
      <c r="E70" s="7" t="s">
        <v>106</v>
      </c>
      <c r="F70" s="7" t="s">
        <v>106</v>
      </c>
      <c r="G70" s="7" t="s">
        <v>106</v>
      </c>
      <c r="H70" s="7" t="s">
        <v>106</v>
      </c>
      <c r="I70" s="7" t="s">
        <v>106</v>
      </c>
      <c r="J70" s="7" t="s">
        <v>106</v>
      </c>
      <c r="K70" s="7" t="s">
        <v>106</v>
      </c>
    </row>
    <row r="71" spans="1:12" x14ac:dyDescent="0.2">
      <c r="A71" s="7" t="s">
        <v>102</v>
      </c>
      <c r="B71" s="13" t="s">
        <v>219</v>
      </c>
      <c r="C71" s="7" t="s">
        <v>208</v>
      </c>
      <c r="D71" s="7" t="s">
        <v>209</v>
      </c>
      <c r="E71" s="7" t="s">
        <v>106</v>
      </c>
      <c r="F71" s="7" t="s">
        <v>106</v>
      </c>
      <c r="G71" s="7" t="s">
        <v>106</v>
      </c>
      <c r="H71" s="7" t="s">
        <v>106</v>
      </c>
      <c r="I71" s="7" t="s">
        <v>106</v>
      </c>
      <c r="J71" s="7" t="s">
        <v>106</v>
      </c>
      <c r="K71" s="7" t="s">
        <v>106</v>
      </c>
    </row>
    <row r="72" spans="1:12" x14ac:dyDescent="0.2">
      <c r="A72" s="7" t="s">
        <v>103</v>
      </c>
      <c r="B72" s="13" t="s">
        <v>219</v>
      </c>
      <c r="C72" s="7" t="s">
        <v>210</v>
      </c>
      <c r="D72" s="7" t="s">
        <v>211</v>
      </c>
      <c r="E72" s="7" t="s">
        <v>106</v>
      </c>
      <c r="F72" s="7" t="s">
        <v>106</v>
      </c>
      <c r="G72" s="7" t="s">
        <v>106</v>
      </c>
      <c r="H72" s="7" t="s">
        <v>106</v>
      </c>
      <c r="I72" s="7" t="s">
        <v>106</v>
      </c>
      <c r="J72" s="7" t="s">
        <v>106</v>
      </c>
      <c r="K72" s="7" t="s">
        <v>106</v>
      </c>
    </row>
    <row r="73" spans="1:12" x14ac:dyDescent="0.2">
      <c r="A73" s="7" t="s">
        <v>104</v>
      </c>
      <c r="B73" s="13" t="s">
        <v>219</v>
      </c>
      <c r="C73" s="7" t="s">
        <v>212</v>
      </c>
      <c r="D73" s="7" t="s">
        <v>213</v>
      </c>
      <c r="E73" s="7" t="s">
        <v>106</v>
      </c>
      <c r="F73" s="7" t="s">
        <v>106</v>
      </c>
      <c r="G73" s="7" t="s">
        <v>106</v>
      </c>
      <c r="H73" s="7" t="s">
        <v>106</v>
      </c>
      <c r="I73" s="7" t="s">
        <v>106</v>
      </c>
      <c r="J73" s="7" t="s">
        <v>106</v>
      </c>
      <c r="K73" s="7" t="s">
        <v>106</v>
      </c>
    </row>
    <row r="74" spans="1:12" x14ac:dyDescent="0.2">
      <c r="C74" s="10"/>
      <c r="D74" s="10"/>
      <c r="E74" s="10"/>
      <c r="F74" s="7"/>
      <c r="G74" s="10"/>
      <c r="H74" s="10"/>
      <c r="I74" s="10"/>
      <c r="J74" s="10"/>
      <c r="K74" s="10"/>
    </row>
    <row r="75" spans="1:12" x14ac:dyDescent="0.2">
      <c r="C75" s="10"/>
      <c r="D75" s="10"/>
      <c r="E75" s="10"/>
      <c r="F75" s="7"/>
      <c r="G75" s="10"/>
      <c r="H75" s="10"/>
      <c r="I75" s="10"/>
      <c r="J75" s="10"/>
      <c r="K75" s="10"/>
    </row>
    <row r="76" spans="1:12" x14ac:dyDescent="0.2">
      <c r="C76" s="10"/>
      <c r="D76" s="10"/>
      <c r="E76" s="10"/>
      <c r="F76" s="7"/>
      <c r="G76" s="10"/>
      <c r="H76" s="10"/>
      <c r="I76" s="10"/>
      <c r="J76" s="10"/>
      <c r="K76" s="10"/>
    </row>
    <row r="77" spans="1:12" x14ac:dyDescent="0.2">
      <c r="C77" s="10"/>
      <c r="D77" s="10"/>
      <c r="E77" s="10"/>
      <c r="F77" s="7"/>
      <c r="G77" s="10"/>
      <c r="H77" s="10"/>
      <c r="I77" s="10"/>
      <c r="J77" s="10"/>
      <c r="K77" s="10"/>
    </row>
    <row r="78" spans="1:12" x14ac:dyDescent="0.2">
      <c r="C78" s="10"/>
      <c r="D78" s="10"/>
      <c r="E78" s="10"/>
      <c r="F78" s="7"/>
      <c r="G78" s="10"/>
      <c r="H78" s="10"/>
      <c r="I78" s="10"/>
      <c r="J78" s="10"/>
      <c r="K78" s="10"/>
    </row>
    <row r="79" spans="1:12" x14ac:dyDescent="0.2">
      <c r="C79" s="10"/>
      <c r="D79" s="10"/>
      <c r="E79" s="10"/>
      <c r="F79" s="7"/>
      <c r="G79" s="10"/>
      <c r="H79" s="10"/>
      <c r="I79" s="10"/>
      <c r="J79" s="10"/>
      <c r="K79" s="10"/>
    </row>
    <row r="80" spans="1:12" x14ac:dyDescent="0.2">
      <c r="C80" s="10">
        <v>71</v>
      </c>
      <c r="D80" s="10">
        <v>23</v>
      </c>
      <c r="E80" s="10">
        <v>10</v>
      </c>
      <c r="F80" s="10">
        <v>3</v>
      </c>
      <c r="G80" s="10">
        <v>1</v>
      </c>
      <c r="H80" s="10">
        <v>1</v>
      </c>
      <c r="I80" s="10">
        <v>1</v>
      </c>
      <c r="J80" s="10">
        <v>1</v>
      </c>
      <c r="K80" s="10">
        <v>1</v>
      </c>
      <c r="L80" s="11">
        <f>SUM(C80:K80)</f>
        <v>112</v>
      </c>
    </row>
    <row r="81" spans="3:11" x14ac:dyDescent="0.2">
      <c r="C81" s="10"/>
      <c r="D81" s="10"/>
      <c r="E81" s="10"/>
      <c r="F81" s="7"/>
      <c r="G81" s="10"/>
      <c r="H81" s="10"/>
      <c r="I81" s="10"/>
      <c r="J81" s="10"/>
      <c r="K81" s="10"/>
    </row>
    <row r="82" spans="3:11" x14ac:dyDescent="0.2">
      <c r="C82" s="10"/>
      <c r="D82" s="10"/>
      <c r="E82" s="10"/>
      <c r="F82" s="7"/>
      <c r="G82" s="10"/>
      <c r="H82" s="10"/>
      <c r="I82" s="10"/>
      <c r="J82" s="10"/>
      <c r="K82" s="10"/>
    </row>
    <row r="83" spans="3:11" x14ac:dyDescent="0.2">
      <c r="C83" s="10"/>
      <c r="D83" s="10"/>
      <c r="E83" s="10"/>
      <c r="F83" s="7"/>
      <c r="G83" s="10"/>
      <c r="H83" s="10"/>
      <c r="I83" s="10"/>
      <c r="J83" s="10"/>
      <c r="K83" s="10"/>
    </row>
    <row r="84" spans="3:11" x14ac:dyDescent="0.2">
      <c r="C84" s="10"/>
      <c r="D84" s="10"/>
      <c r="E84" s="10"/>
      <c r="F84" s="7"/>
      <c r="G84" s="10"/>
      <c r="H84" s="10"/>
      <c r="I84" s="10"/>
      <c r="J84" s="10"/>
      <c r="K84" s="10"/>
    </row>
    <row r="85" spans="3:11" x14ac:dyDescent="0.2">
      <c r="C85" s="10"/>
      <c r="D85" s="10"/>
      <c r="E85" s="10"/>
      <c r="F85" s="7"/>
      <c r="G85" s="10"/>
      <c r="H85" s="10"/>
      <c r="I85" s="10"/>
      <c r="J85" s="10"/>
      <c r="K85" s="10"/>
    </row>
    <row r="86" spans="3:11" x14ac:dyDescent="0.2">
      <c r="F86" s="7"/>
    </row>
  </sheetData>
  <sheetProtection password="89C2" sheet="1" objects="1" scenarios="1" selectLockedCells="1" selectUnlockedCells="1"/>
  <autoFilter ref="A1:K74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110"/>
  <sheetViews>
    <sheetView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247" t="str">
        <f>'Contact Page'!D6</f>
        <v>2017/18</v>
      </c>
      <c r="H7" s="247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118" t="s">
        <v>333</v>
      </c>
      <c r="B13" s="131"/>
      <c r="C13" s="141">
        <v>4</v>
      </c>
      <c r="D13" s="119"/>
      <c r="E13" s="119"/>
      <c r="F13" s="119"/>
      <c r="G13" s="119"/>
      <c r="H13" s="120"/>
    </row>
    <row r="14" spans="1:8" s="109" customFormat="1" ht="50.1" customHeight="1" thickBot="1" x14ac:dyDescent="0.25">
      <c r="A14" s="524"/>
      <c r="B14" s="525"/>
      <c r="C14" s="525"/>
      <c r="D14" s="525"/>
      <c r="E14" s="525"/>
      <c r="F14" s="525"/>
      <c r="G14" s="525"/>
      <c r="H14" s="526"/>
    </row>
    <row r="15" spans="1:8" ht="7.9" customHeight="1" thickBot="1" x14ac:dyDescent="0.25">
      <c r="A15" s="3"/>
      <c r="B15" s="3"/>
      <c r="C15" s="3"/>
      <c r="D15" s="3"/>
      <c r="E15" s="3"/>
      <c r="F15" s="3"/>
      <c r="G15" s="3"/>
      <c r="H15" s="3"/>
    </row>
    <row r="16" spans="1:8" s="87" customFormat="1" ht="18" customHeight="1" x14ac:dyDescent="0.2">
      <c r="A16" s="216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 t="s">
        <v>362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363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364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365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366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367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368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369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429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ZcXvgd295m2dDH1n+BVI3etmpK0U/Low6g5rOxOx1vkzR3DBw8Wg3owWAqIAjeKJvYogNEc2RVzxhETUb7HpfA==" saltValue="rk0MJGd8/8smZy1RhnXsFg==" spinCount="100000" sheet="1" formatCells="0" selectLockedCells="1"/>
  <mergeCells count="39">
    <mergeCell ref="A1:H1"/>
    <mergeCell ref="A2:H2"/>
    <mergeCell ref="A39:A42"/>
    <mergeCell ref="B39:E42"/>
    <mergeCell ref="F39:F42"/>
    <mergeCell ref="A27:A30"/>
    <mergeCell ref="B27:E30"/>
    <mergeCell ref="F27:F30"/>
    <mergeCell ref="A31:A34"/>
    <mergeCell ref="B31:E34"/>
    <mergeCell ref="F31:F34"/>
    <mergeCell ref="A14:H14"/>
    <mergeCell ref="E17:H17"/>
    <mergeCell ref="E19:H19"/>
    <mergeCell ref="B22:E22"/>
    <mergeCell ref="A23:A26"/>
    <mergeCell ref="A43:A46"/>
    <mergeCell ref="B43:E46"/>
    <mergeCell ref="F43:F46"/>
    <mergeCell ref="A35:A38"/>
    <mergeCell ref="B35:E38"/>
    <mergeCell ref="F35:F38"/>
    <mergeCell ref="B23:E26"/>
    <mergeCell ref="F23:F26"/>
    <mergeCell ref="A11:H11"/>
    <mergeCell ref="G3:H3"/>
    <mergeCell ref="G4:H4"/>
    <mergeCell ref="G5:H5"/>
    <mergeCell ref="G6:H6"/>
    <mergeCell ref="A10:H10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C19:D20 D17">
      <formula1>#REF!</formula1>
    </dataValidation>
    <dataValidation type="list" allowBlank="1" showInputMessage="1" showErrorMessage="1" sqref="C18:D18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110"/>
  <sheetViews>
    <sheetView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247" t="str">
        <f>'Contact Page'!D6</f>
        <v>2017/18</v>
      </c>
      <c r="H7" s="247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118" t="s">
        <v>333</v>
      </c>
      <c r="B13" s="131"/>
      <c r="C13" s="141">
        <v>5</v>
      </c>
      <c r="D13" s="119"/>
      <c r="E13" s="119"/>
      <c r="F13" s="119"/>
      <c r="G13" s="119"/>
      <c r="H13" s="120"/>
    </row>
    <row r="14" spans="1:8" s="20" customFormat="1" ht="50.1" customHeight="1" thickBot="1" x14ac:dyDescent="0.25">
      <c r="A14" s="524"/>
      <c r="B14" s="525"/>
      <c r="C14" s="525"/>
      <c r="D14" s="525"/>
      <c r="E14" s="525"/>
      <c r="F14" s="525"/>
      <c r="G14" s="525"/>
      <c r="H14" s="526"/>
    </row>
    <row r="15" spans="1:8" ht="7.9" customHeight="1" thickBot="1" x14ac:dyDescent="0.25">
      <c r="A15" s="3"/>
      <c r="B15" s="3"/>
      <c r="C15" s="3"/>
      <c r="D15" s="3"/>
      <c r="E15" s="3"/>
      <c r="F15" s="3"/>
      <c r="G15" s="3"/>
      <c r="H15" s="3"/>
    </row>
    <row r="16" spans="1:8" s="87" customFormat="1" ht="18" customHeight="1" x14ac:dyDescent="0.2">
      <c r="A16" s="216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 t="s">
        <v>370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371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372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373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374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375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376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377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423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G0a/UUh8YrqUxAVOG5VfwEcy2jNnuXs2Y682N3QgUjkgXBDxs8uvsD8sM4tjplP0W1z++1VoRE1ezDJfAzS4dw==" saltValue="QyYcYSPw07R3YJ1rZsGGAQ==" spinCount="100000" sheet="1" formatCells="0" selectLockedCells="1"/>
  <mergeCells count="39">
    <mergeCell ref="A1:H1"/>
    <mergeCell ref="A2:H2"/>
    <mergeCell ref="A39:A42"/>
    <mergeCell ref="B39:E42"/>
    <mergeCell ref="F39:F42"/>
    <mergeCell ref="A27:A30"/>
    <mergeCell ref="B27:E30"/>
    <mergeCell ref="F27:F30"/>
    <mergeCell ref="A31:A34"/>
    <mergeCell ref="B31:E34"/>
    <mergeCell ref="F31:F34"/>
    <mergeCell ref="A14:H14"/>
    <mergeCell ref="E17:H17"/>
    <mergeCell ref="E19:H19"/>
    <mergeCell ref="B22:E22"/>
    <mergeCell ref="A23:A26"/>
    <mergeCell ref="A43:A46"/>
    <mergeCell ref="B43:E46"/>
    <mergeCell ref="F43:F46"/>
    <mergeCell ref="A35:A38"/>
    <mergeCell ref="B35:E38"/>
    <mergeCell ref="F35:F38"/>
    <mergeCell ref="B23:E26"/>
    <mergeCell ref="F23:F26"/>
    <mergeCell ref="A11:H11"/>
    <mergeCell ref="G3:H3"/>
    <mergeCell ref="G4:H4"/>
    <mergeCell ref="G5:H5"/>
    <mergeCell ref="G6:H6"/>
    <mergeCell ref="A10:H10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C18 D17:D18">
      <formula1>#REF!</formula1>
    </dataValidation>
    <dataValidation type="list" allowBlank="1" showInputMessage="1" showErrorMessage="1" sqref="C19:D20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110"/>
  <sheetViews>
    <sheetView topLeftCell="A2"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247" t="str">
        <f>'Contact Page'!D6</f>
        <v>2017/18</v>
      </c>
      <c r="H7" s="247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118" t="s">
        <v>333</v>
      </c>
      <c r="B13" s="131"/>
      <c r="C13" s="141">
        <v>6</v>
      </c>
      <c r="D13" s="119"/>
      <c r="E13" s="119"/>
      <c r="F13" s="119"/>
      <c r="G13" s="119"/>
      <c r="H13" s="120"/>
    </row>
    <row r="14" spans="1:8" s="20" customFormat="1" ht="50.1" customHeight="1" thickBot="1" x14ac:dyDescent="0.25">
      <c r="A14" s="524"/>
      <c r="B14" s="525"/>
      <c r="C14" s="525"/>
      <c r="D14" s="525"/>
      <c r="E14" s="525"/>
      <c r="F14" s="525"/>
      <c r="G14" s="525"/>
      <c r="H14" s="526"/>
    </row>
    <row r="15" spans="1:8" ht="7.9" customHeight="1" thickBot="1" x14ac:dyDescent="0.25">
      <c r="A15" s="3"/>
      <c r="B15" s="3"/>
      <c r="C15" s="3"/>
      <c r="D15" s="3"/>
      <c r="E15" s="3"/>
      <c r="F15" s="3"/>
      <c r="G15" s="3"/>
      <c r="H15" s="3"/>
    </row>
    <row r="16" spans="1:8" s="87" customFormat="1" ht="18" customHeight="1" x14ac:dyDescent="0.2">
      <c r="A16" s="216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 t="s">
        <v>378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379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380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381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382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383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384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385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424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EXV4o7Hq7P3wVMrymlrPLFEZkQnIZxheGngTQ842B1ZBY5CyDWB1QqVZtu3+H0NdDJtphNh5DkqNj+v9ng4Qlg==" saltValue="E1HlsQt/supF8/Cjsd6ZwQ==" spinCount="100000" sheet="1" formatCells="0" selectLockedCells="1"/>
  <mergeCells count="39">
    <mergeCell ref="A1:H1"/>
    <mergeCell ref="A2:H2"/>
    <mergeCell ref="A39:A42"/>
    <mergeCell ref="B39:E42"/>
    <mergeCell ref="F39:F42"/>
    <mergeCell ref="A27:A30"/>
    <mergeCell ref="B27:E30"/>
    <mergeCell ref="F27:F30"/>
    <mergeCell ref="A31:A34"/>
    <mergeCell ref="B31:E34"/>
    <mergeCell ref="F31:F34"/>
    <mergeCell ref="A14:H14"/>
    <mergeCell ref="E17:H17"/>
    <mergeCell ref="E19:H19"/>
    <mergeCell ref="B22:E22"/>
    <mergeCell ref="A23:A26"/>
    <mergeCell ref="A43:A46"/>
    <mergeCell ref="B43:E46"/>
    <mergeCell ref="F43:F46"/>
    <mergeCell ref="A35:A38"/>
    <mergeCell ref="B35:E38"/>
    <mergeCell ref="F35:F38"/>
    <mergeCell ref="B23:E26"/>
    <mergeCell ref="F23:F26"/>
    <mergeCell ref="A11:H11"/>
    <mergeCell ref="G3:H3"/>
    <mergeCell ref="G4:H4"/>
    <mergeCell ref="G5:H5"/>
    <mergeCell ref="G6:H6"/>
    <mergeCell ref="A10:H10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C19:D20 D17">
      <formula1>#REF!</formula1>
    </dataValidation>
    <dataValidation type="list" allowBlank="1" showInputMessage="1" showErrorMessage="1" sqref="C18:D18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110"/>
  <sheetViews>
    <sheetView topLeftCell="A2"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247" t="str">
        <f>'Contact Page'!D6</f>
        <v>2017/18</v>
      </c>
      <c r="H7" s="247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118" t="s">
        <v>333</v>
      </c>
      <c r="B13" s="131"/>
      <c r="C13" s="141">
        <v>7</v>
      </c>
      <c r="D13" s="119"/>
      <c r="E13" s="119"/>
      <c r="F13" s="119"/>
      <c r="G13" s="119"/>
      <c r="H13" s="120"/>
    </row>
    <row r="14" spans="1:8" s="20" customFormat="1" ht="50.1" customHeight="1" thickBot="1" x14ac:dyDescent="0.25">
      <c r="A14" s="524"/>
      <c r="B14" s="525"/>
      <c r="C14" s="525"/>
      <c r="D14" s="525"/>
      <c r="E14" s="525"/>
      <c r="F14" s="525"/>
      <c r="G14" s="525"/>
      <c r="H14" s="526"/>
    </row>
    <row r="15" spans="1:8" ht="7.9" customHeight="1" thickBot="1" x14ac:dyDescent="0.25">
      <c r="A15" s="3"/>
      <c r="B15" s="3"/>
      <c r="C15" s="3"/>
      <c r="D15" s="3"/>
      <c r="E15" s="3"/>
      <c r="F15" s="3"/>
      <c r="G15" s="3"/>
      <c r="H15" s="3"/>
    </row>
    <row r="16" spans="1:8" s="87" customFormat="1" ht="18" customHeight="1" x14ac:dyDescent="0.2">
      <c r="A16" s="216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 t="s">
        <v>386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387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388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389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390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391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392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393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425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EuEgnhdPf66Q8pn8Crf3+Yq0bZp4GBDkvHKG7TvoF2O470iC01g0zxcK4ADjT4bFonvTOovm6/6l18vB+g2Mpg==" saltValue="ior4jUWjB/d63JrT4Q7uDw==" spinCount="100000" sheet="1" formatCells="0" selectLockedCells="1"/>
  <mergeCells count="39">
    <mergeCell ref="A1:H1"/>
    <mergeCell ref="A2:H2"/>
    <mergeCell ref="A39:A42"/>
    <mergeCell ref="B39:E42"/>
    <mergeCell ref="F39:F42"/>
    <mergeCell ref="A27:A30"/>
    <mergeCell ref="B27:E30"/>
    <mergeCell ref="F27:F30"/>
    <mergeCell ref="A31:A34"/>
    <mergeCell ref="B31:E34"/>
    <mergeCell ref="F31:F34"/>
    <mergeCell ref="A14:H14"/>
    <mergeCell ref="E17:H17"/>
    <mergeCell ref="E19:H19"/>
    <mergeCell ref="B22:E22"/>
    <mergeCell ref="A23:A26"/>
    <mergeCell ref="A43:A46"/>
    <mergeCell ref="B43:E46"/>
    <mergeCell ref="F43:F46"/>
    <mergeCell ref="A35:A38"/>
    <mergeCell ref="B35:E38"/>
    <mergeCell ref="F35:F38"/>
    <mergeCell ref="B23:E26"/>
    <mergeCell ref="F23:F26"/>
    <mergeCell ref="A11:H11"/>
    <mergeCell ref="G3:H3"/>
    <mergeCell ref="G4:H4"/>
    <mergeCell ref="G5:H5"/>
    <mergeCell ref="G6:H6"/>
    <mergeCell ref="A10:H10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C18 D17:D18">
      <formula1>#REF!</formula1>
    </dataValidation>
    <dataValidation type="list" allowBlank="1" showInputMessage="1" showErrorMessage="1" sqref="C19:D20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110"/>
  <sheetViews>
    <sheetView topLeftCell="A2"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247" t="str">
        <f>'Contact Page'!D6</f>
        <v>2017/18</v>
      </c>
      <c r="H7" s="247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118" t="s">
        <v>333</v>
      </c>
      <c r="B13" s="131"/>
      <c r="C13" s="141">
        <v>8</v>
      </c>
      <c r="D13" s="119"/>
      <c r="E13" s="119"/>
      <c r="F13" s="119"/>
      <c r="G13" s="119"/>
      <c r="H13" s="120"/>
    </row>
    <row r="14" spans="1:8" s="20" customFormat="1" ht="50.1" customHeight="1" thickBot="1" x14ac:dyDescent="0.25">
      <c r="A14" s="534"/>
      <c r="B14" s="535"/>
      <c r="C14" s="535"/>
      <c r="D14" s="535"/>
      <c r="E14" s="535"/>
      <c r="F14" s="535"/>
      <c r="G14" s="535"/>
      <c r="H14" s="536"/>
    </row>
    <row r="15" spans="1:8" ht="7.9" customHeight="1" thickBot="1" x14ac:dyDescent="0.25">
      <c r="A15" s="3"/>
      <c r="B15" s="3"/>
      <c r="C15" s="142"/>
      <c r="D15" s="3"/>
      <c r="E15" s="3"/>
      <c r="F15" s="3"/>
      <c r="G15" s="3"/>
      <c r="H15" s="3"/>
    </row>
    <row r="16" spans="1:8" s="87" customFormat="1" ht="18" customHeight="1" x14ac:dyDescent="0.2">
      <c r="A16" s="216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 t="s">
        <v>394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395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396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397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398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399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400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401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426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L2Cz9WYjItJ15ZQxLIwJii1t6qnrR+sH3qbpQwhCHCQ74U308sssN80j9AGJNNdKM9v48uxcKm0ZsK5FSneBxg==" saltValue="Lkkn369j9TYdnCkNpGl8nw==" spinCount="100000" sheet="1" formatCells="0" selectLockedCells="1"/>
  <mergeCells count="39">
    <mergeCell ref="A1:H1"/>
    <mergeCell ref="A2:H2"/>
    <mergeCell ref="A39:A42"/>
    <mergeCell ref="B39:E42"/>
    <mergeCell ref="F39:F42"/>
    <mergeCell ref="A27:A30"/>
    <mergeCell ref="B27:E30"/>
    <mergeCell ref="F27:F30"/>
    <mergeCell ref="A31:A34"/>
    <mergeCell ref="B31:E34"/>
    <mergeCell ref="F31:F34"/>
    <mergeCell ref="A14:H14"/>
    <mergeCell ref="E17:H17"/>
    <mergeCell ref="E19:H19"/>
    <mergeCell ref="B22:E22"/>
    <mergeCell ref="A23:A26"/>
    <mergeCell ref="A43:A46"/>
    <mergeCell ref="B43:E46"/>
    <mergeCell ref="F43:F46"/>
    <mergeCell ref="A35:A38"/>
    <mergeCell ref="B35:E38"/>
    <mergeCell ref="F35:F38"/>
    <mergeCell ref="B23:E26"/>
    <mergeCell ref="F23:F26"/>
    <mergeCell ref="A11:H11"/>
    <mergeCell ref="G3:H3"/>
    <mergeCell ref="G4:H4"/>
    <mergeCell ref="G5:H5"/>
    <mergeCell ref="G6:H6"/>
    <mergeCell ref="A10:H10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C19:D20 D17">
      <formula1>#REF!</formula1>
    </dataValidation>
    <dataValidation type="list" allowBlank="1" showInputMessage="1" showErrorMessage="1" sqref="C18:D18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H110"/>
  <sheetViews>
    <sheetView topLeftCell="A2"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247" t="str">
        <f>'Contact Page'!D6</f>
        <v>2017/18</v>
      </c>
      <c r="H7" s="247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s="147" customFormat="1" ht="18" customHeight="1" x14ac:dyDescent="0.2">
      <c r="A13" s="149" t="s">
        <v>333</v>
      </c>
      <c r="B13" s="143"/>
      <c r="C13" s="144">
        <v>9</v>
      </c>
      <c r="D13" s="145"/>
      <c r="E13" s="145"/>
      <c r="F13" s="145"/>
      <c r="G13" s="145"/>
      <c r="H13" s="146"/>
    </row>
    <row r="14" spans="1:8" s="109" customFormat="1" ht="50.1" customHeight="1" thickBot="1" x14ac:dyDescent="0.25">
      <c r="A14" s="524"/>
      <c r="B14" s="525"/>
      <c r="C14" s="525"/>
      <c r="D14" s="525"/>
      <c r="E14" s="525"/>
      <c r="F14" s="525"/>
      <c r="G14" s="525"/>
      <c r="H14" s="526"/>
    </row>
    <row r="15" spans="1:8" ht="7.9" customHeight="1" thickBot="1" x14ac:dyDescent="0.25">
      <c r="A15" s="3"/>
      <c r="B15" s="3"/>
      <c r="C15" s="3"/>
      <c r="D15" s="3"/>
      <c r="E15" s="3"/>
      <c r="F15" s="3"/>
      <c r="G15" s="3"/>
      <c r="H15" s="3"/>
    </row>
    <row r="16" spans="1:8" s="87" customFormat="1" ht="18" customHeight="1" x14ac:dyDescent="0.2">
      <c r="A16" s="216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 t="s">
        <v>402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403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404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405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406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407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408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409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427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YipdmzTzhSNh3ZtxSnWVXRSduMY4zqFggqvQKIqtexiDVUXFztAyIlPVU94vXY4TS3thq7psCrTtkr4WNvx62A==" saltValue="SRvlSytbn027zkkOxHu/OQ==" spinCount="100000" sheet="1" formatCells="0" selectLockedCells="1"/>
  <mergeCells count="39">
    <mergeCell ref="A1:H1"/>
    <mergeCell ref="A2:H2"/>
    <mergeCell ref="A39:A42"/>
    <mergeCell ref="B39:E42"/>
    <mergeCell ref="F39:F42"/>
    <mergeCell ref="A27:A30"/>
    <mergeCell ref="B27:E30"/>
    <mergeCell ref="F27:F30"/>
    <mergeCell ref="A31:A34"/>
    <mergeCell ref="B31:E34"/>
    <mergeCell ref="F31:F34"/>
    <mergeCell ref="A14:H14"/>
    <mergeCell ref="E17:H17"/>
    <mergeCell ref="E19:H19"/>
    <mergeCell ref="B22:E22"/>
    <mergeCell ref="A23:A26"/>
    <mergeCell ref="A43:A46"/>
    <mergeCell ref="B43:E46"/>
    <mergeCell ref="F43:F46"/>
    <mergeCell ref="A35:A38"/>
    <mergeCell ref="B35:E38"/>
    <mergeCell ref="F35:F38"/>
    <mergeCell ref="B23:E26"/>
    <mergeCell ref="F23:F26"/>
    <mergeCell ref="A11:H11"/>
    <mergeCell ref="G3:H3"/>
    <mergeCell ref="G4:H4"/>
    <mergeCell ref="G5:H5"/>
    <mergeCell ref="G6:H6"/>
    <mergeCell ref="A10:H10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C18 D17:D18">
      <formula1>#REF!</formula1>
    </dataValidation>
    <dataValidation type="list" allowBlank="1" showInputMessage="1" showErrorMessage="1" sqref="C19:D20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110"/>
  <sheetViews>
    <sheetView zoomScale="87" zoomScaleNormal="87" workbookViewId="0">
      <selection activeCell="C17" sqref="C17"/>
    </sheetView>
  </sheetViews>
  <sheetFormatPr defaultColWidth="9.1640625" defaultRowHeight="11.25" x14ac:dyDescent="0.2"/>
  <cols>
    <col min="1" max="1" width="7" style="6" customWidth="1"/>
    <col min="2" max="2" width="18.6640625" style="6" customWidth="1"/>
    <col min="3" max="3" width="10.6640625" style="6" customWidth="1"/>
    <col min="4" max="4" width="2.6640625" style="6" customWidth="1"/>
    <col min="5" max="5" width="44.6640625" style="6" customWidth="1"/>
    <col min="6" max="6" width="74.6640625" style="6" customWidth="1"/>
    <col min="7" max="8" width="30.83203125" style="6" customWidth="1"/>
    <col min="9" max="9" width="17.5" style="6" customWidth="1"/>
    <col min="10" max="10" width="27.83203125" style="6" customWidth="1"/>
    <col min="11" max="16384" width="9.1640625" style="6"/>
  </cols>
  <sheetData>
    <row r="1" spans="1:8" ht="20.100000000000001" customHeight="1" x14ac:dyDescent="0.2">
      <c r="A1" s="360" t="s">
        <v>431</v>
      </c>
      <c r="B1" s="360"/>
      <c r="C1" s="360"/>
      <c r="D1" s="360"/>
      <c r="E1" s="360"/>
      <c r="F1" s="360"/>
      <c r="G1" s="360"/>
      <c r="H1" s="360"/>
    </row>
    <row r="2" spans="1:8" ht="27.95" customHeight="1" x14ac:dyDescent="0.2">
      <c r="A2" s="391" t="s">
        <v>472</v>
      </c>
      <c r="B2" s="391"/>
      <c r="C2" s="391"/>
      <c r="D2" s="391"/>
      <c r="E2" s="391"/>
      <c r="F2" s="391"/>
      <c r="G2" s="391"/>
      <c r="H2" s="391"/>
    </row>
    <row r="3" spans="1:8" ht="25.15" customHeight="1" x14ac:dyDescent="0.2">
      <c r="A3" s="17"/>
      <c r="B3" s="17"/>
      <c r="C3" s="17"/>
      <c r="D3" s="17"/>
      <c r="E3" s="17"/>
      <c r="F3" s="246" t="s">
        <v>318</v>
      </c>
      <c r="G3" s="505" t="str">
        <f>'Contact Page'!D3</f>
        <v>Please Select Project on 'Do First' Tab</v>
      </c>
      <c r="H3" s="505"/>
    </row>
    <row r="4" spans="1:8" ht="25.15" customHeight="1" x14ac:dyDescent="0.2">
      <c r="A4" s="17"/>
      <c r="B4" s="17"/>
      <c r="C4" s="17"/>
      <c r="D4" s="17"/>
      <c r="E4" s="17"/>
      <c r="F4" s="246" t="s">
        <v>435</v>
      </c>
      <c r="G4" s="505" t="str">
        <f>'Contact Page'!D4</f>
        <v>Please Select Sector on 'Do First' Tab</v>
      </c>
      <c r="H4" s="505"/>
    </row>
    <row r="5" spans="1:8" ht="25.15" customHeight="1" x14ac:dyDescent="0.2">
      <c r="A5" s="18"/>
      <c r="B5" s="18"/>
      <c r="C5" s="18"/>
      <c r="D5" s="18"/>
      <c r="E5" s="18"/>
      <c r="F5" s="233" t="s">
        <v>437</v>
      </c>
      <c r="G5" s="521" t="str">
        <f>'Budget Summary'!F5</f>
        <v>Please Select District on 'Do First' Tab</v>
      </c>
      <c r="H5" s="521"/>
    </row>
    <row r="6" spans="1:8" ht="25.15" customHeight="1" x14ac:dyDescent="0.2">
      <c r="A6" s="18"/>
      <c r="B6" s="18"/>
      <c r="C6" s="18"/>
      <c r="D6" s="18"/>
      <c r="E6" s="18"/>
      <c r="F6" s="233" t="s">
        <v>309</v>
      </c>
      <c r="G6" s="521" t="str">
        <f>'Budget Summary'!F6</f>
        <v xml:space="preserve"> </v>
      </c>
      <c r="H6" s="521"/>
    </row>
    <row r="7" spans="1:8" ht="20.100000000000001" customHeight="1" x14ac:dyDescent="0.2">
      <c r="A7" s="18"/>
      <c r="B7" s="18"/>
      <c r="C7" s="18"/>
      <c r="D7" s="18"/>
      <c r="E7" s="18"/>
      <c r="F7" s="233" t="s">
        <v>322</v>
      </c>
      <c r="G7" s="247" t="str">
        <f>'Contact Page'!D6</f>
        <v>2017/18</v>
      </c>
      <c r="H7" s="247"/>
    </row>
    <row r="8" spans="1:8" ht="20.100000000000001" customHeight="1" x14ac:dyDescent="0.2">
      <c r="A8" s="18"/>
      <c r="B8" s="18"/>
      <c r="C8" s="18"/>
      <c r="D8" s="18"/>
      <c r="E8" s="18"/>
      <c r="F8" s="233" t="s">
        <v>438</v>
      </c>
      <c r="G8" s="243" t="str">
        <f>'Budget Summary'!F8</f>
        <v>ERROR</v>
      </c>
      <c r="H8" s="20"/>
    </row>
    <row r="9" spans="1:8" ht="7.9" customHeight="1" x14ac:dyDescent="0.2">
      <c r="A9" s="3"/>
      <c r="B9" s="3"/>
      <c r="C9" s="3"/>
      <c r="D9" s="3"/>
      <c r="E9" s="3"/>
      <c r="F9" s="3"/>
      <c r="G9" s="3"/>
      <c r="H9" s="3"/>
    </row>
    <row r="10" spans="1:8" ht="20.25" x14ac:dyDescent="0.3">
      <c r="A10" s="352" t="s">
        <v>310</v>
      </c>
      <c r="B10" s="352"/>
      <c r="C10" s="352"/>
      <c r="D10" s="352"/>
      <c r="E10" s="352"/>
      <c r="F10" s="352"/>
      <c r="G10" s="352"/>
      <c r="H10" s="352"/>
    </row>
    <row r="11" spans="1:8" ht="18" x14ac:dyDescent="0.25">
      <c r="A11" s="523" t="s">
        <v>433</v>
      </c>
      <c r="B11" s="523"/>
      <c r="C11" s="523"/>
      <c r="D11" s="523"/>
      <c r="E11" s="523"/>
      <c r="F11" s="523"/>
      <c r="G11" s="523"/>
      <c r="H11" s="523"/>
    </row>
    <row r="12" spans="1:8" ht="7.9" customHeight="1" thickBot="1" x14ac:dyDescent="0.25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118" t="s">
        <v>333</v>
      </c>
      <c r="B13" s="131"/>
      <c r="C13" s="141">
        <v>10</v>
      </c>
      <c r="D13" s="119"/>
      <c r="E13" s="119"/>
      <c r="F13" s="119"/>
      <c r="G13" s="119"/>
      <c r="H13" s="120"/>
    </row>
    <row r="14" spans="1:8" s="20" customFormat="1" ht="50.1" customHeight="1" thickBot="1" x14ac:dyDescent="0.25">
      <c r="A14" s="524"/>
      <c r="B14" s="525"/>
      <c r="C14" s="525"/>
      <c r="D14" s="525"/>
      <c r="E14" s="525"/>
      <c r="F14" s="525"/>
      <c r="G14" s="525"/>
      <c r="H14" s="526"/>
    </row>
    <row r="15" spans="1:8" ht="7.9" customHeight="1" thickBot="1" x14ac:dyDescent="0.25">
      <c r="A15" s="3"/>
      <c r="B15" s="3"/>
      <c r="C15" s="3"/>
      <c r="D15" s="3"/>
      <c r="E15" s="3"/>
      <c r="F15" s="3"/>
      <c r="G15" s="3"/>
      <c r="H15" s="3"/>
    </row>
    <row r="16" spans="1:8" s="87" customFormat="1" ht="18" customHeight="1" x14ac:dyDescent="0.2">
      <c r="A16" s="216" t="s">
        <v>493</v>
      </c>
      <c r="B16" s="96"/>
      <c r="C16" s="121"/>
      <c r="D16" s="121"/>
      <c r="E16" s="97"/>
      <c r="F16" s="97"/>
      <c r="G16" s="95"/>
      <c r="H16" s="99"/>
    </row>
    <row r="17" spans="1:8" s="87" customFormat="1" ht="51" customHeight="1" x14ac:dyDescent="0.2">
      <c r="A17" s="124"/>
      <c r="B17" s="245" t="s">
        <v>432</v>
      </c>
      <c r="C17" s="244"/>
      <c r="D17" s="248"/>
      <c r="E17" s="527" t="str">
        <f>IF(C17="","",VLOOKUP(C17,'2017-18 Strong Wkfce Metrics'!A2:B10,2,0))</f>
        <v/>
      </c>
      <c r="F17" s="527"/>
      <c r="G17" s="527"/>
      <c r="H17" s="528"/>
    </row>
    <row r="18" spans="1:8" s="130" customFormat="1" ht="4.1500000000000004" hidden="1" customHeight="1" x14ac:dyDescent="0.2">
      <c r="A18" s="125"/>
      <c r="B18" s="126"/>
      <c r="C18" s="127"/>
      <c r="D18" s="127"/>
      <c r="E18" s="128"/>
      <c r="F18" s="128"/>
      <c r="G18" s="128"/>
      <c r="H18" s="129"/>
    </row>
    <row r="19" spans="1:8" s="87" customFormat="1" ht="30" hidden="1" customHeight="1" x14ac:dyDescent="0.2">
      <c r="A19" s="124"/>
      <c r="B19" s="122" t="s">
        <v>334</v>
      </c>
      <c r="C19" s="137"/>
      <c r="D19" s="123"/>
      <c r="E19" s="529" t="str">
        <f>IF(C19="","",VLOOKUP(C19,#REF!,2,0))</f>
        <v/>
      </c>
      <c r="F19" s="529"/>
      <c r="G19" s="529"/>
      <c r="H19" s="530"/>
    </row>
    <row r="20" spans="1:8" s="130" customFormat="1" ht="4.1500000000000004" customHeight="1" thickBot="1" x14ac:dyDescent="0.25">
      <c r="A20" s="132"/>
      <c r="B20" s="133"/>
      <c r="C20" s="134"/>
      <c r="D20" s="134"/>
      <c r="E20" s="135"/>
      <c r="F20" s="135"/>
      <c r="G20" s="135"/>
      <c r="H20" s="136"/>
    </row>
    <row r="21" spans="1:8" ht="7.9" customHeight="1" thickBot="1" x14ac:dyDescent="0.25">
      <c r="A21" s="3"/>
      <c r="B21" s="3"/>
      <c r="C21" s="3"/>
      <c r="D21" s="3"/>
      <c r="E21" s="3"/>
      <c r="F21" s="3"/>
      <c r="G21" s="3"/>
      <c r="H21" s="3"/>
    </row>
    <row r="22" spans="1:8" s="47" customFormat="1" ht="37.15" customHeight="1" thickBot="1" x14ac:dyDescent="0.3">
      <c r="A22" s="66" t="s">
        <v>282</v>
      </c>
      <c r="B22" s="531" t="s">
        <v>238</v>
      </c>
      <c r="C22" s="532"/>
      <c r="D22" s="532"/>
      <c r="E22" s="533"/>
      <c r="F22" s="66" t="s">
        <v>241</v>
      </c>
      <c r="G22" s="115" t="s">
        <v>239</v>
      </c>
      <c r="H22" s="67" t="s">
        <v>240</v>
      </c>
    </row>
    <row r="23" spans="1:8" s="47" customFormat="1" ht="33" customHeight="1" x14ac:dyDescent="0.25">
      <c r="A23" s="508" t="s">
        <v>410</v>
      </c>
      <c r="B23" s="511"/>
      <c r="C23" s="512"/>
      <c r="D23" s="512"/>
      <c r="E23" s="513"/>
      <c r="F23" s="518"/>
      <c r="G23" s="217"/>
      <c r="H23" s="217"/>
    </row>
    <row r="24" spans="1:8" s="47" customFormat="1" ht="33" customHeight="1" x14ac:dyDescent="0.25">
      <c r="A24" s="509"/>
      <c r="B24" s="514"/>
      <c r="C24" s="515"/>
      <c r="D24" s="515"/>
      <c r="E24" s="516"/>
      <c r="F24" s="519"/>
      <c r="G24" s="218"/>
      <c r="H24" s="218"/>
    </row>
    <row r="25" spans="1:8" s="47" customFormat="1" ht="33" customHeight="1" x14ac:dyDescent="0.25">
      <c r="A25" s="509"/>
      <c r="B25" s="514"/>
      <c r="C25" s="515"/>
      <c r="D25" s="515"/>
      <c r="E25" s="516"/>
      <c r="F25" s="519"/>
      <c r="G25" s="218"/>
      <c r="H25" s="218"/>
    </row>
    <row r="26" spans="1:8" s="47" customFormat="1" ht="33" customHeight="1" thickBot="1" x14ac:dyDescent="0.3">
      <c r="A26" s="510"/>
      <c r="B26" s="517"/>
      <c r="C26" s="425"/>
      <c r="D26" s="425"/>
      <c r="E26" s="426"/>
      <c r="F26" s="520"/>
      <c r="G26" s="219"/>
      <c r="H26" s="219"/>
    </row>
    <row r="27" spans="1:8" s="47" customFormat="1" ht="33" customHeight="1" x14ac:dyDescent="0.25">
      <c r="A27" s="508" t="s">
        <v>411</v>
      </c>
      <c r="B27" s="511"/>
      <c r="C27" s="512"/>
      <c r="D27" s="512"/>
      <c r="E27" s="513"/>
      <c r="F27" s="518"/>
      <c r="G27" s="217"/>
      <c r="H27" s="217"/>
    </row>
    <row r="28" spans="1:8" s="47" customFormat="1" ht="33" customHeight="1" x14ac:dyDescent="0.25">
      <c r="A28" s="509"/>
      <c r="B28" s="514"/>
      <c r="C28" s="515"/>
      <c r="D28" s="515"/>
      <c r="E28" s="516"/>
      <c r="F28" s="519"/>
      <c r="G28" s="218"/>
      <c r="H28" s="218"/>
    </row>
    <row r="29" spans="1:8" s="47" customFormat="1" ht="33" customHeight="1" x14ac:dyDescent="0.25">
      <c r="A29" s="509"/>
      <c r="B29" s="514"/>
      <c r="C29" s="515"/>
      <c r="D29" s="515"/>
      <c r="E29" s="516"/>
      <c r="F29" s="519"/>
      <c r="G29" s="218"/>
      <c r="H29" s="218"/>
    </row>
    <row r="30" spans="1:8" s="47" customFormat="1" ht="33" customHeight="1" thickBot="1" x14ac:dyDescent="0.3">
      <c r="A30" s="510"/>
      <c r="B30" s="517"/>
      <c r="C30" s="425"/>
      <c r="D30" s="425"/>
      <c r="E30" s="426"/>
      <c r="F30" s="520"/>
      <c r="G30" s="219"/>
      <c r="H30" s="219"/>
    </row>
    <row r="31" spans="1:8" s="47" customFormat="1" ht="33" customHeight="1" x14ac:dyDescent="0.25">
      <c r="A31" s="508" t="s">
        <v>412</v>
      </c>
      <c r="B31" s="511"/>
      <c r="C31" s="512"/>
      <c r="D31" s="512"/>
      <c r="E31" s="513"/>
      <c r="F31" s="518"/>
      <c r="G31" s="217"/>
      <c r="H31" s="217"/>
    </row>
    <row r="32" spans="1:8" s="47" customFormat="1" ht="33" customHeight="1" x14ac:dyDescent="0.25">
      <c r="A32" s="509"/>
      <c r="B32" s="514"/>
      <c r="C32" s="515"/>
      <c r="D32" s="515"/>
      <c r="E32" s="516"/>
      <c r="F32" s="519"/>
      <c r="G32" s="218"/>
      <c r="H32" s="218"/>
    </row>
    <row r="33" spans="1:8" s="47" customFormat="1" ht="33" customHeight="1" x14ac:dyDescent="0.25">
      <c r="A33" s="509"/>
      <c r="B33" s="514"/>
      <c r="C33" s="515"/>
      <c r="D33" s="515"/>
      <c r="E33" s="516"/>
      <c r="F33" s="519"/>
      <c r="G33" s="218"/>
      <c r="H33" s="218"/>
    </row>
    <row r="34" spans="1:8" s="47" customFormat="1" ht="33" customHeight="1" thickBot="1" x14ac:dyDescent="0.3">
      <c r="A34" s="510"/>
      <c r="B34" s="517"/>
      <c r="C34" s="425"/>
      <c r="D34" s="425"/>
      <c r="E34" s="426"/>
      <c r="F34" s="520"/>
      <c r="G34" s="219"/>
      <c r="H34" s="219"/>
    </row>
    <row r="35" spans="1:8" s="47" customFormat="1" ht="33" customHeight="1" x14ac:dyDescent="0.25">
      <c r="A35" s="508" t="s">
        <v>413</v>
      </c>
      <c r="B35" s="511"/>
      <c r="C35" s="512"/>
      <c r="D35" s="512"/>
      <c r="E35" s="513"/>
      <c r="F35" s="518"/>
      <c r="G35" s="217"/>
      <c r="H35" s="217"/>
    </row>
    <row r="36" spans="1:8" s="47" customFormat="1" ht="33" customHeight="1" x14ac:dyDescent="0.25">
      <c r="A36" s="509"/>
      <c r="B36" s="514"/>
      <c r="C36" s="515"/>
      <c r="D36" s="515"/>
      <c r="E36" s="516"/>
      <c r="F36" s="519"/>
      <c r="G36" s="218"/>
      <c r="H36" s="218"/>
    </row>
    <row r="37" spans="1:8" s="47" customFormat="1" ht="33" customHeight="1" x14ac:dyDescent="0.25">
      <c r="A37" s="509"/>
      <c r="B37" s="514"/>
      <c r="C37" s="515"/>
      <c r="D37" s="515"/>
      <c r="E37" s="516"/>
      <c r="F37" s="519"/>
      <c r="G37" s="218"/>
      <c r="H37" s="218"/>
    </row>
    <row r="38" spans="1:8" s="47" customFormat="1" ht="33" customHeight="1" thickBot="1" x14ac:dyDescent="0.3">
      <c r="A38" s="510"/>
      <c r="B38" s="517"/>
      <c r="C38" s="425"/>
      <c r="D38" s="425"/>
      <c r="E38" s="426"/>
      <c r="F38" s="520"/>
      <c r="G38" s="219"/>
      <c r="H38" s="219"/>
    </row>
    <row r="39" spans="1:8" s="47" customFormat="1" ht="33" customHeight="1" x14ac:dyDescent="0.25">
      <c r="A39" s="508" t="s">
        <v>414</v>
      </c>
      <c r="B39" s="511"/>
      <c r="C39" s="512"/>
      <c r="D39" s="512"/>
      <c r="E39" s="513"/>
      <c r="F39" s="518"/>
      <c r="G39" s="217"/>
      <c r="H39" s="217"/>
    </row>
    <row r="40" spans="1:8" s="47" customFormat="1" ht="33" customHeight="1" x14ac:dyDescent="0.25">
      <c r="A40" s="509"/>
      <c r="B40" s="514"/>
      <c r="C40" s="515"/>
      <c r="D40" s="515"/>
      <c r="E40" s="516"/>
      <c r="F40" s="519"/>
      <c r="G40" s="218"/>
      <c r="H40" s="218"/>
    </row>
    <row r="41" spans="1:8" s="47" customFormat="1" ht="33" customHeight="1" x14ac:dyDescent="0.25">
      <c r="A41" s="509"/>
      <c r="B41" s="514"/>
      <c r="C41" s="515"/>
      <c r="D41" s="515"/>
      <c r="E41" s="516"/>
      <c r="F41" s="519"/>
      <c r="G41" s="218"/>
      <c r="H41" s="218"/>
    </row>
    <row r="42" spans="1:8" s="47" customFormat="1" ht="33" customHeight="1" thickBot="1" x14ac:dyDescent="0.3">
      <c r="A42" s="510"/>
      <c r="B42" s="517"/>
      <c r="C42" s="425"/>
      <c r="D42" s="425"/>
      <c r="E42" s="426"/>
      <c r="F42" s="520"/>
      <c r="G42" s="219"/>
      <c r="H42" s="219"/>
    </row>
    <row r="43" spans="1:8" s="47" customFormat="1" ht="33" customHeight="1" x14ac:dyDescent="0.25">
      <c r="A43" s="508" t="s">
        <v>415</v>
      </c>
      <c r="B43" s="511"/>
      <c r="C43" s="512"/>
      <c r="D43" s="512"/>
      <c r="E43" s="513"/>
      <c r="F43" s="518"/>
      <c r="G43" s="217"/>
      <c r="H43" s="217"/>
    </row>
    <row r="44" spans="1:8" s="47" customFormat="1" ht="33" customHeight="1" x14ac:dyDescent="0.25">
      <c r="A44" s="509"/>
      <c r="B44" s="514"/>
      <c r="C44" s="515"/>
      <c r="D44" s="515"/>
      <c r="E44" s="516"/>
      <c r="F44" s="519"/>
      <c r="G44" s="218"/>
      <c r="H44" s="218"/>
    </row>
    <row r="45" spans="1:8" s="47" customFormat="1" ht="33" customHeight="1" x14ac:dyDescent="0.25">
      <c r="A45" s="509"/>
      <c r="B45" s="514"/>
      <c r="C45" s="515"/>
      <c r="D45" s="515"/>
      <c r="E45" s="516"/>
      <c r="F45" s="519"/>
      <c r="G45" s="218"/>
      <c r="H45" s="218"/>
    </row>
    <row r="46" spans="1:8" s="47" customFormat="1" ht="33" customHeight="1" thickBot="1" x14ac:dyDescent="0.3">
      <c r="A46" s="510"/>
      <c r="B46" s="517"/>
      <c r="C46" s="425"/>
      <c r="D46" s="425"/>
      <c r="E46" s="426"/>
      <c r="F46" s="520"/>
      <c r="G46" s="219"/>
      <c r="H46" s="219"/>
    </row>
    <row r="47" spans="1:8" s="47" customFormat="1" ht="33" customHeight="1" x14ac:dyDescent="0.25">
      <c r="A47" s="508" t="s">
        <v>416</v>
      </c>
      <c r="B47" s="511"/>
      <c r="C47" s="512"/>
      <c r="D47" s="512"/>
      <c r="E47" s="513"/>
      <c r="F47" s="518"/>
      <c r="G47" s="217"/>
      <c r="H47" s="217"/>
    </row>
    <row r="48" spans="1:8" s="47" customFormat="1" ht="33" customHeight="1" x14ac:dyDescent="0.25">
      <c r="A48" s="509"/>
      <c r="B48" s="514"/>
      <c r="C48" s="515"/>
      <c r="D48" s="515"/>
      <c r="E48" s="516"/>
      <c r="F48" s="519"/>
      <c r="G48" s="218"/>
      <c r="H48" s="218"/>
    </row>
    <row r="49" spans="1:8" s="47" customFormat="1" ht="33" customHeight="1" x14ac:dyDescent="0.25">
      <c r="A49" s="509"/>
      <c r="B49" s="514"/>
      <c r="C49" s="515"/>
      <c r="D49" s="515"/>
      <c r="E49" s="516"/>
      <c r="F49" s="519"/>
      <c r="G49" s="218"/>
      <c r="H49" s="218"/>
    </row>
    <row r="50" spans="1:8" s="47" customFormat="1" ht="33" customHeight="1" thickBot="1" x14ac:dyDescent="0.3">
      <c r="A50" s="510"/>
      <c r="B50" s="517"/>
      <c r="C50" s="425"/>
      <c r="D50" s="425"/>
      <c r="E50" s="426"/>
      <c r="F50" s="520"/>
      <c r="G50" s="219"/>
      <c r="H50" s="219"/>
    </row>
    <row r="51" spans="1:8" s="47" customFormat="1" ht="33" customHeight="1" x14ac:dyDescent="0.25">
      <c r="A51" s="508" t="s">
        <v>417</v>
      </c>
      <c r="B51" s="511"/>
      <c r="C51" s="512"/>
      <c r="D51" s="512"/>
      <c r="E51" s="513"/>
      <c r="F51" s="518"/>
      <c r="G51" s="217"/>
      <c r="H51" s="217"/>
    </row>
    <row r="52" spans="1:8" s="47" customFormat="1" ht="33" customHeight="1" x14ac:dyDescent="0.25">
      <c r="A52" s="509"/>
      <c r="B52" s="514"/>
      <c r="C52" s="515"/>
      <c r="D52" s="515"/>
      <c r="E52" s="516"/>
      <c r="F52" s="519"/>
      <c r="G52" s="218"/>
      <c r="H52" s="218"/>
    </row>
    <row r="53" spans="1:8" s="47" customFormat="1" ht="33" customHeight="1" x14ac:dyDescent="0.25">
      <c r="A53" s="509"/>
      <c r="B53" s="514"/>
      <c r="C53" s="515"/>
      <c r="D53" s="515"/>
      <c r="E53" s="516"/>
      <c r="F53" s="519"/>
      <c r="G53" s="218"/>
      <c r="H53" s="218"/>
    </row>
    <row r="54" spans="1:8" s="47" customFormat="1" ht="33" customHeight="1" thickBot="1" x14ac:dyDescent="0.3">
      <c r="A54" s="510"/>
      <c r="B54" s="517"/>
      <c r="C54" s="425"/>
      <c r="D54" s="425"/>
      <c r="E54" s="426"/>
      <c r="F54" s="520"/>
      <c r="G54" s="219"/>
      <c r="H54" s="219"/>
    </row>
    <row r="55" spans="1:8" s="47" customFormat="1" ht="33" customHeight="1" x14ac:dyDescent="0.25">
      <c r="A55" s="508" t="s">
        <v>428</v>
      </c>
      <c r="B55" s="511"/>
      <c r="C55" s="512"/>
      <c r="D55" s="512"/>
      <c r="E55" s="513"/>
      <c r="F55" s="518"/>
      <c r="G55" s="217"/>
      <c r="H55" s="217"/>
    </row>
    <row r="56" spans="1:8" s="47" customFormat="1" ht="33" customHeight="1" x14ac:dyDescent="0.25">
      <c r="A56" s="509"/>
      <c r="B56" s="514"/>
      <c r="C56" s="515"/>
      <c r="D56" s="515"/>
      <c r="E56" s="516"/>
      <c r="F56" s="519"/>
      <c r="G56" s="218"/>
      <c r="H56" s="218"/>
    </row>
    <row r="57" spans="1:8" s="47" customFormat="1" ht="33" customHeight="1" x14ac:dyDescent="0.25">
      <c r="A57" s="509"/>
      <c r="B57" s="514"/>
      <c r="C57" s="515"/>
      <c r="D57" s="515"/>
      <c r="E57" s="516"/>
      <c r="F57" s="519"/>
      <c r="G57" s="218"/>
      <c r="H57" s="218"/>
    </row>
    <row r="58" spans="1:8" s="47" customFormat="1" ht="33" customHeight="1" thickBot="1" x14ac:dyDescent="0.3">
      <c r="A58" s="510"/>
      <c r="B58" s="517"/>
      <c r="C58" s="425"/>
      <c r="D58" s="425"/>
      <c r="E58" s="426"/>
      <c r="F58" s="520"/>
      <c r="G58" s="219"/>
      <c r="H58" s="219"/>
    </row>
    <row r="59" spans="1:8" s="20" customFormat="1" ht="15" x14ac:dyDescent="0.2"/>
    <row r="60" spans="1:8" s="20" customFormat="1" ht="15" x14ac:dyDescent="0.2"/>
    <row r="61" spans="1:8" s="20" customFormat="1" ht="15" x14ac:dyDescent="0.2"/>
    <row r="62" spans="1:8" s="20" customFormat="1" ht="15" x14ac:dyDescent="0.2"/>
    <row r="63" spans="1:8" s="20" customFormat="1" ht="15" x14ac:dyDescent="0.2"/>
    <row r="64" spans="1:8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</sheetData>
  <sheetProtection algorithmName="SHA-512" hashValue="mnTBuGaBjqLjKQgWNbiy0SuV3A4vZKPcp/vtZPdcNRVxZACxo2LJxNsDsCK22oZkR/cLNm33oEyg7CBIe+6X/Q==" saltValue="BPLiETtlBVXGyjFWLhnPAQ==" spinCount="100000" sheet="1" formatCells="0" selectLockedCells="1"/>
  <mergeCells count="39">
    <mergeCell ref="A1:H1"/>
    <mergeCell ref="A2:H2"/>
    <mergeCell ref="A39:A42"/>
    <mergeCell ref="B39:E42"/>
    <mergeCell ref="F39:F42"/>
    <mergeCell ref="A27:A30"/>
    <mergeCell ref="B27:E30"/>
    <mergeCell ref="F27:F30"/>
    <mergeCell ref="A31:A34"/>
    <mergeCell ref="B31:E34"/>
    <mergeCell ref="F31:F34"/>
    <mergeCell ref="A14:H14"/>
    <mergeCell ref="E17:H17"/>
    <mergeCell ref="E19:H19"/>
    <mergeCell ref="B22:E22"/>
    <mergeCell ref="A23:A26"/>
    <mergeCell ref="A43:A46"/>
    <mergeCell ref="B43:E46"/>
    <mergeCell ref="F43:F46"/>
    <mergeCell ref="A35:A38"/>
    <mergeCell ref="B35:E38"/>
    <mergeCell ref="F35:F38"/>
    <mergeCell ref="B23:E26"/>
    <mergeCell ref="F23:F26"/>
    <mergeCell ref="A11:H11"/>
    <mergeCell ref="G3:H3"/>
    <mergeCell ref="G4:H4"/>
    <mergeCell ref="G5:H5"/>
    <mergeCell ref="G6:H6"/>
    <mergeCell ref="A10:H10"/>
    <mergeCell ref="A55:A58"/>
    <mergeCell ref="B55:E58"/>
    <mergeCell ref="F55:F58"/>
    <mergeCell ref="A47:A50"/>
    <mergeCell ref="B47:E50"/>
    <mergeCell ref="F47:F50"/>
    <mergeCell ref="A51:A54"/>
    <mergeCell ref="B51:E54"/>
    <mergeCell ref="F51:F54"/>
  </mergeCells>
  <dataValidations count="2">
    <dataValidation type="list" allowBlank="1" showInputMessage="1" showErrorMessage="1" sqref="C19:D20 D17">
      <formula1>#REF!</formula1>
    </dataValidation>
    <dataValidation type="list" allowBlank="1" showInputMessage="1" showErrorMessage="1" sqref="C18:D18">
      <formula1>#REF!</formula1>
    </dataValidation>
  </dataValidations>
  <printOptions horizontalCentered="1"/>
  <pageMargins left="0.25" right="0.25" top="0.5" bottom="0.25" header="0" footer="0"/>
  <pageSetup scale="73"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  <rowBreaks count="1" manualBreakCount="1">
    <brk id="3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'2017-18 Strong Wkfce Metrics'!$A$2:$A$10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2"/>
  <sheetViews>
    <sheetView workbookViewId="0">
      <selection activeCell="A4" sqref="A4"/>
    </sheetView>
  </sheetViews>
  <sheetFormatPr defaultColWidth="9.1640625" defaultRowHeight="15" x14ac:dyDescent="0.25"/>
  <cols>
    <col min="1" max="1" width="27.1640625" style="8" bestFit="1" customWidth="1"/>
    <col min="2" max="2" width="9.1640625" style="8"/>
    <col min="3" max="3" width="29.83203125" style="8" customWidth="1"/>
    <col min="4" max="16384" width="9.1640625" style="8"/>
  </cols>
  <sheetData>
    <row r="1" spans="1:3" x14ac:dyDescent="0.25">
      <c r="A1" s="8">
        <f>'Do First'!D12</f>
        <v>0</v>
      </c>
    </row>
    <row r="3" spans="1:3" x14ac:dyDescent="0.25">
      <c r="A3" s="8" t="e">
        <f>IF(VLOOKUP(A$1,'Dropdown List'!$A:$K,2,0)=0,"",VLOOKUP(A$1,'Dropdown List'!$A:$K,2,0))</f>
        <v>#N/A</v>
      </c>
      <c r="C3" s="31"/>
    </row>
    <row r="4" spans="1:3" x14ac:dyDescent="0.25">
      <c r="A4" s="8" t="e">
        <f>IF(VLOOKUP(A$1,'Dropdown List'!$A:$K,3,0)=0,"",VLOOKUP(A$1,'Dropdown List'!$A:$K,3,0))</f>
        <v>#N/A</v>
      </c>
      <c r="C4" s="31"/>
    </row>
    <row r="5" spans="1:3" x14ac:dyDescent="0.25">
      <c r="A5" s="8" t="e">
        <f>IF(VLOOKUP(A$1,'Dropdown List'!$A:$K,4,0)=0,"",VLOOKUP(A$1,'Dropdown List'!$A:$K,4,0))</f>
        <v>#N/A</v>
      </c>
    </row>
    <row r="6" spans="1:3" x14ac:dyDescent="0.25">
      <c r="A6" s="8" t="e">
        <f>IF(VLOOKUP(A$1,'Dropdown List'!$A:$K,5,0)=0,"",VLOOKUP(A$1,'Dropdown List'!$A:$K,5,0))</f>
        <v>#N/A</v>
      </c>
    </row>
    <row r="7" spans="1:3" x14ac:dyDescent="0.25">
      <c r="A7" s="8" t="e">
        <f>IF(VLOOKUP(A$1,'Dropdown List'!$A:$K,6,0)=0,"",VLOOKUP(A$1,'Dropdown List'!$A:$K,6,0))</f>
        <v>#N/A</v>
      </c>
    </row>
    <row r="8" spans="1:3" x14ac:dyDescent="0.25">
      <c r="A8" s="8" t="e">
        <f>IF(VLOOKUP(A$1,'Dropdown List'!$A:$K,7,0)=0,"",VLOOKUP(A$1,'Dropdown List'!$A:$K,7,0))</f>
        <v>#N/A</v>
      </c>
    </row>
    <row r="9" spans="1:3" x14ac:dyDescent="0.25">
      <c r="A9" s="8" t="e">
        <f>IF(VLOOKUP(A$1,'Dropdown List'!$A:$K,8,0)=0,"",VLOOKUP(A$1,'Dropdown List'!$A:$K,8,0))</f>
        <v>#N/A</v>
      </c>
    </row>
    <row r="10" spans="1:3" x14ac:dyDescent="0.25">
      <c r="A10" s="8" t="e">
        <f>IF(VLOOKUP(A$1,'Dropdown List'!$A:$K,9,0)=0,"",VLOOKUP(A$1,'Dropdown List'!$A:$K,9,0))</f>
        <v>#N/A</v>
      </c>
    </row>
    <row r="11" spans="1:3" x14ac:dyDescent="0.25">
      <c r="A11" s="8" t="e">
        <f>IF(VLOOKUP(A$1,'Dropdown List'!$A:$K,10,0)=0,"",VLOOKUP(A$1,'Dropdown List'!$A:$K,10,0))</f>
        <v>#N/A</v>
      </c>
    </row>
    <row r="12" spans="1:3" x14ac:dyDescent="0.25">
      <c r="A12" s="8" t="e">
        <f>IF(VLOOKUP(A$1,'Dropdown List'!$A:$K,11,0)=0,"",VLOOKUP(A$1,'Dropdown List'!$A:$K,11,0))</f>
        <v>#N/A</v>
      </c>
    </row>
  </sheetData>
  <sheetProtection password="89C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26"/>
  <sheetViews>
    <sheetView zoomScale="115" zoomScaleNormal="115" workbookViewId="0">
      <selection activeCell="E6" sqref="E6"/>
    </sheetView>
  </sheetViews>
  <sheetFormatPr defaultColWidth="9.1640625" defaultRowHeight="15" x14ac:dyDescent="0.25"/>
  <cols>
    <col min="1" max="1" width="46.83203125" style="11" bestFit="1" customWidth="1"/>
    <col min="2" max="2" width="36.33203125" style="11" bestFit="1" customWidth="1"/>
    <col min="3" max="4" width="9.1640625" style="8"/>
    <col min="5" max="5" width="85.6640625" style="8" customWidth="1"/>
    <col min="6" max="16384" width="9.1640625" style="8"/>
  </cols>
  <sheetData>
    <row r="1" spans="1:5" s="9" customFormat="1" ht="15.75" thickBot="1" x14ac:dyDescent="0.3">
      <c r="A1" s="15" t="s">
        <v>220</v>
      </c>
      <c r="B1" s="14" t="s">
        <v>216</v>
      </c>
      <c r="E1" s="36" t="str">
        <f>'Do First'!D14</f>
        <v xml:space="preserve"> </v>
      </c>
    </row>
    <row r="2" spans="1:5" x14ac:dyDescent="0.25">
      <c r="A2" s="7" t="s">
        <v>105</v>
      </c>
      <c r="B2" s="7" t="s">
        <v>34</v>
      </c>
    </row>
    <row r="3" spans="1:5" x14ac:dyDescent="0.25">
      <c r="A3" s="7" t="s">
        <v>107</v>
      </c>
      <c r="B3" s="7" t="s">
        <v>35</v>
      </c>
    </row>
    <row r="4" spans="1:5" x14ac:dyDescent="0.25">
      <c r="A4" s="7" t="s">
        <v>108</v>
      </c>
      <c r="B4" s="7" t="s">
        <v>36</v>
      </c>
      <c r="E4" s="34" t="e">
        <f>IF(E1=0,"",(VLOOKUP(E1,A:B,2,0)))</f>
        <v>#N/A</v>
      </c>
    </row>
    <row r="5" spans="1:5" x14ac:dyDescent="0.25">
      <c r="A5" s="7" t="s">
        <v>109</v>
      </c>
      <c r="B5" s="7" t="s">
        <v>37</v>
      </c>
    </row>
    <row r="6" spans="1:5" x14ac:dyDescent="0.25">
      <c r="A6" s="7" t="s">
        <v>110</v>
      </c>
      <c r="B6" s="7" t="s">
        <v>38</v>
      </c>
      <c r="E6" s="35" t="e">
        <f>IF('Do First'!D12&lt;&gt;'Reverse District Dropdown list '!E4,"ERROR:  College is not within District selected.  Please reselect College or N/A.","")</f>
        <v>#N/A</v>
      </c>
    </row>
    <row r="7" spans="1:5" x14ac:dyDescent="0.25">
      <c r="A7" s="7" t="s">
        <v>111</v>
      </c>
      <c r="B7" s="7" t="s">
        <v>39</v>
      </c>
    </row>
    <row r="8" spans="1:5" x14ac:dyDescent="0.25">
      <c r="A8" s="7" t="s">
        <v>112</v>
      </c>
      <c r="B8" s="7" t="s">
        <v>40</v>
      </c>
      <c r="E8" s="34" t="e">
        <f>IF(E1="N/A","",E6)</f>
        <v>#N/A</v>
      </c>
    </row>
    <row r="9" spans="1:5" x14ac:dyDescent="0.25">
      <c r="A9" s="7" t="s">
        <v>113</v>
      </c>
      <c r="B9" s="7" t="s">
        <v>40</v>
      </c>
      <c r="E9" s="34"/>
    </row>
    <row r="10" spans="1:5" x14ac:dyDescent="0.25">
      <c r="A10" s="7" t="s">
        <v>114</v>
      </c>
      <c r="B10" s="7" t="s">
        <v>41</v>
      </c>
    </row>
    <row r="11" spans="1:5" x14ac:dyDescent="0.25">
      <c r="A11" s="7" t="s">
        <v>115</v>
      </c>
      <c r="B11" s="7" t="s">
        <v>42</v>
      </c>
    </row>
    <row r="12" spans="1:5" x14ac:dyDescent="0.25">
      <c r="A12" s="7" t="s">
        <v>116</v>
      </c>
      <c r="B12" s="7" t="s">
        <v>43</v>
      </c>
    </row>
    <row r="13" spans="1:5" x14ac:dyDescent="0.25">
      <c r="A13" s="7" t="s">
        <v>117</v>
      </c>
      <c r="B13" s="7" t="s">
        <v>43</v>
      </c>
    </row>
    <row r="14" spans="1:5" x14ac:dyDescent="0.25">
      <c r="A14" s="7" t="s">
        <v>118</v>
      </c>
      <c r="B14" s="7" t="s">
        <v>43</v>
      </c>
    </row>
    <row r="15" spans="1:5" x14ac:dyDescent="0.25">
      <c r="A15" s="7" t="s">
        <v>219</v>
      </c>
      <c r="B15" s="7" t="s">
        <v>44</v>
      </c>
    </row>
    <row r="16" spans="1:5" x14ac:dyDescent="0.25">
      <c r="A16" s="7" t="s">
        <v>119</v>
      </c>
      <c r="B16" s="7" t="s">
        <v>45</v>
      </c>
    </row>
    <row r="17" spans="1:2" x14ac:dyDescent="0.25">
      <c r="A17" s="7" t="s">
        <v>120</v>
      </c>
      <c r="B17" s="7" t="s">
        <v>45</v>
      </c>
    </row>
    <row r="18" spans="1:2" x14ac:dyDescent="0.25">
      <c r="A18" s="7" t="s">
        <v>121</v>
      </c>
      <c r="B18" s="7" t="s">
        <v>45</v>
      </c>
    </row>
    <row r="19" spans="1:2" x14ac:dyDescent="0.25">
      <c r="A19" s="7" t="s">
        <v>122</v>
      </c>
      <c r="B19" s="7" t="s">
        <v>46</v>
      </c>
    </row>
    <row r="20" spans="1:2" x14ac:dyDescent="0.25">
      <c r="A20" s="7" t="s">
        <v>123</v>
      </c>
      <c r="B20" s="7" t="s">
        <v>47</v>
      </c>
    </row>
    <row r="21" spans="1:2" x14ac:dyDescent="0.25">
      <c r="A21" s="7" t="s">
        <v>124</v>
      </c>
      <c r="B21" s="7" t="s">
        <v>48</v>
      </c>
    </row>
    <row r="22" spans="1:2" x14ac:dyDescent="0.25">
      <c r="A22" s="7" t="s">
        <v>125</v>
      </c>
      <c r="B22" s="7" t="s">
        <v>49</v>
      </c>
    </row>
    <row r="23" spans="1:2" x14ac:dyDescent="0.25">
      <c r="A23" s="7" t="s">
        <v>126</v>
      </c>
      <c r="B23" s="7" t="s">
        <v>50</v>
      </c>
    </row>
    <row r="24" spans="1:2" x14ac:dyDescent="0.25">
      <c r="A24" s="7" t="s">
        <v>127</v>
      </c>
      <c r="B24" s="7" t="s">
        <v>50</v>
      </c>
    </row>
    <row r="25" spans="1:2" x14ac:dyDescent="0.25">
      <c r="A25" s="7" t="s">
        <v>128</v>
      </c>
      <c r="B25" s="7" t="s">
        <v>51</v>
      </c>
    </row>
    <row r="26" spans="1:2" x14ac:dyDescent="0.25">
      <c r="A26" s="7" t="s">
        <v>129</v>
      </c>
      <c r="B26" s="7" t="s">
        <v>52</v>
      </c>
    </row>
    <row r="27" spans="1:2" x14ac:dyDescent="0.25">
      <c r="A27" s="7" t="s">
        <v>130</v>
      </c>
      <c r="B27" s="7" t="s">
        <v>53</v>
      </c>
    </row>
    <row r="28" spans="1:2" x14ac:dyDescent="0.25">
      <c r="A28" s="7" t="s">
        <v>131</v>
      </c>
      <c r="B28" s="7" t="s">
        <v>53</v>
      </c>
    </row>
    <row r="29" spans="1:2" x14ac:dyDescent="0.25">
      <c r="A29" s="7" t="s">
        <v>132</v>
      </c>
      <c r="B29" s="7" t="s">
        <v>54</v>
      </c>
    </row>
    <row r="30" spans="1:2" x14ac:dyDescent="0.25">
      <c r="A30" s="7" t="s">
        <v>133</v>
      </c>
      <c r="B30" s="7" t="s">
        <v>55</v>
      </c>
    </row>
    <row r="31" spans="1:2" x14ac:dyDescent="0.25">
      <c r="A31" s="7" t="s">
        <v>134</v>
      </c>
      <c r="B31" s="7" t="s">
        <v>56</v>
      </c>
    </row>
    <row r="32" spans="1:2" x14ac:dyDescent="0.25">
      <c r="A32" s="7" t="s">
        <v>135</v>
      </c>
      <c r="B32" s="7" t="s">
        <v>56</v>
      </c>
    </row>
    <row r="33" spans="1:2" x14ac:dyDescent="0.25">
      <c r="A33" s="7" t="s">
        <v>136</v>
      </c>
      <c r="B33" s="7" t="s">
        <v>56</v>
      </c>
    </row>
    <row r="34" spans="1:2" x14ac:dyDescent="0.25">
      <c r="A34" s="7" t="s">
        <v>137</v>
      </c>
      <c r="B34" s="7" t="s">
        <v>57</v>
      </c>
    </row>
    <row r="35" spans="1:2" x14ac:dyDescent="0.25">
      <c r="A35" s="7" t="s">
        <v>138</v>
      </c>
      <c r="B35" s="7" t="s">
        <v>58</v>
      </c>
    </row>
    <row r="36" spans="1:2" x14ac:dyDescent="0.25">
      <c r="A36" s="7" t="s">
        <v>139</v>
      </c>
      <c r="B36" s="7" t="s">
        <v>59</v>
      </c>
    </row>
    <row r="37" spans="1:2" x14ac:dyDescent="0.25">
      <c r="A37" s="7" t="s">
        <v>140</v>
      </c>
      <c r="B37" s="7" t="s">
        <v>60</v>
      </c>
    </row>
    <row r="38" spans="1:2" x14ac:dyDescent="0.25">
      <c r="A38" s="7" t="s">
        <v>141</v>
      </c>
      <c r="B38" s="7" t="s">
        <v>60</v>
      </c>
    </row>
    <row r="39" spans="1:2" x14ac:dyDescent="0.25">
      <c r="A39" s="7" t="s">
        <v>142</v>
      </c>
      <c r="B39" s="7" t="s">
        <v>60</v>
      </c>
    </row>
    <row r="40" spans="1:2" x14ac:dyDescent="0.25">
      <c r="A40" s="7" t="s">
        <v>143</v>
      </c>
      <c r="B40" s="7" t="s">
        <v>60</v>
      </c>
    </row>
    <row r="41" spans="1:2" x14ac:dyDescent="0.25">
      <c r="A41" s="7" t="s">
        <v>144</v>
      </c>
      <c r="B41" s="7" t="s">
        <v>60</v>
      </c>
    </row>
    <row r="42" spans="1:2" x14ac:dyDescent="0.25">
      <c r="A42" s="7" t="s">
        <v>145</v>
      </c>
      <c r="B42" s="7" t="s">
        <v>60</v>
      </c>
    </row>
    <row r="43" spans="1:2" x14ac:dyDescent="0.25">
      <c r="A43" s="7" t="s">
        <v>146</v>
      </c>
      <c r="B43" s="7" t="s">
        <v>60</v>
      </c>
    </row>
    <row r="44" spans="1:2" x14ac:dyDescent="0.25">
      <c r="A44" s="7" t="s">
        <v>214</v>
      </c>
      <c r="B44" s="7" t="s">
        <v>60</v>
      </c>
    </row>
    <row r="45" spans="1:2" x14ac:dyDescent="0.25">
      <c r="A45" s="7" t="s">
        <v>215</v>
      </c>
      <c r="B45" s="7" t="s">
        <v>60</v>
      </c>
    </row>
    <row r="46" spans="1:2" x14ac:dyDescent="0.25">
      <c r="A46" s="7" t="s">
        <v>147</v>
      </c>
      <c r="B46" s="7" t="s">
        <v>61</v>
      </c>
    </row>
    <row r="47" spans="1:2" x14ac:dyDescent="0.25">
      <c r="A47" s="7" t="s">
        <v>148</v>
      </c>
      <c r="B47" s="7" t="s">
        <v>61</v>
      </c>
    </row>
    <row r="48" spans="1:2" x14ac:dyDescent="0.25">
      <c r="A48" s="7" t="s">
        <v>149</v>
      </c>
      <c r="B48" s="7" t="s">
        <v>61</v>
      </c>
    </row>
    <row r="49" spans="1:2" x14ac:dyDescent="0.25">
      <c r="A49" s="7" t="s">
        <v>150</v>
      </c>
      <c r="B49" s="7" t="s">
        <v>61</v>
      </c>
    </row>
    <row r="50" spans="1:2" x14ac:dyDescent="0.25">
      <c r="A50" s="7" t="s">
        <v>151</v>
      </c>
      <c r="B50" s="7" t="s">
        <v>62</v>
      </c>
    </row>
    <row r="51" spans="1:2" x14ac:dyDescent="0.25">
      <c r="A51" s="7" t="s">
        <v>152</v>
      </c>
      <c r="B51" s="7" t="s">
        <v>63</v>
      </c>
    </row>
    <row r="52" spans="1:2" x14ac:dyDescent="0.25">
      <c r="A52" s="7" t="s">
        <v>153</v>
      </c>
      <c r="B52" s="7" t="s">
        <v>64</v>
      </c>
    </row>
    <row r="53" spans="1:2" x14ac:dyDescent="0.25">
      <c r="A53" s="7" t="s">
        <v>154</v>
      </c>
      <c r="B53" s="7" t="s">
        <v>65</v>
      </c>
    </row>
    <row r="54" spans="1:2" x14ac:dyDescent="0.25">
      <c r="A54" s="7" t="s">
        <v>155</v>
      </c>
      <c r="B54" s="7" t="s">
        <v>66</v>
      </c>
    </row>
    <row r="55" spans="1:2" x14ac:dyDescent="0.25">
      <c r="A55" s="7" t="s">
        <v>156</v>
      </c>
      <c r="B55" s="7" t="s">
        <v>67</v>
      </c>
    </row>
    <row r="56" spans="1:2" x14ac:dyDescent="0.25">
      <c r="A56" s="7" t="s">
        <v>157</v>
      </c>
      <c r="B56" s="7" t="s">
        <v>68</v>
      </c>
    </row>
    <row r="57" spans="1:2" x14ac:dyDescent="0.25">
      <c r="A57" s="7" t="s">
        <v>158</v>
      </c>
      <c r="B57" s="7" t="s">
        <v>69</v>
      </c>
    </row>
    <row r="58" spans="1:2" x14ac:dyDescent="0.25">
      <c r="A58" s="7" t="s">
        <v>159</v>
      </c>
      <c r="B58" s="7" t="s">
        <v>70</v>
      </c>
    </row>
    <row r="59" spans="1:2" x14ac:dyDescent="0.25">
      <c r="A59" s="7" t="s">
        <v>160</v>
      </c>
      <c r="B59" s="7" t="s">
        <v>70</v>
      </c>
    </row>
    <row r="60" spans="1:2" x14ac:dyDescent="0.25">
      <c r="A60" s="7" t="s">
        <v>161</v>
      </c>
      <c r="B60" s="7" t="s">
        <v>71</v>
      </c>
    </row>
    <row r="61" spans="1:2" x14ac:dyDescent="0.25">
      <c r="A61" s="7" t="s">
        <v>162</v>
      </c>
      <c r="B61" s="7" t="s">
        <v>72</v>
      </c>
    </row>
    <row r="62" spans="1:2" x14ac:dyDescent="0.25">
      <c r="A62" s="7" t="s">
        <v>163</v>
      </c>
      <c r="B62" s="7" t="s">
        <v>73</v>
      </c>
    </row>
    <row r="63" spans="1:2" x14ac:dyDescent="0.25">
      <c r="A63" s="7" t="s">
        <v>164</v>
      </c>
      <c r="B63" s="7" t="s">
        <v>74</v>
      </c>
    </row>
    <row r="64" spans="1:2" x14ac:dyDescent="0.25">
      <c r="A64" s="7" t="s">
        <v>165</v>
      </c>
      <c r="B64" s="7" t="s">
        <v>75</v>
      </c>
    </row>
    <row r="65" spans="1:2" x14ac:dyDescent="0.25">
      <c r="A65" s="7" t="s">
        <v>166</v>
      </c>
      <c r="B65" s="7" t="s">
        <v>75</v>
      </c>
    </row>
    <row r="66" spans="1:2" x14ac:dyDescent="0.25">
      <c r="A66" s="7" t="s">
        <v>167</v>
      </c>
      <c r="B66" s="7" t="s">
        <v>75</v>
      </c>
    </row>
    <row r="67" spans="1:2" x14ac:dyDescent="0.25">
      <c r="A67" s="7" t="s">
        <v>168</v>
      </c>
      <c r="B67" s="7" t="s">
        <v>75</v>
      </c>
    </row>
    <row r="68" spans="1:2" x14ac:dyDescent="0.25">
      <c r="A68" s="7" t="s">
        <v>169</v>
      </c>
      <c r="B68" s="7" t="s">
        <v>76</v>
      </c>
    </row>
    <row r="69" spans="1:2" x14ac:dyDescent="0.25">
      <c r="A69" s="7" t="s">
        <v>170</v>
      </c>
      <c r="B69" s="7" t="s">
        <v>76</v>
      </c>
    </row>
    <row r="70" spans="1:2" x14ac:dyDescent="0.25">
      <c r="A70" s="7" t="s">
        <v>171</v>
      </c>
      <c r="B70" s="7" t="s">
        <v>77</v>
      </c>
    </row>
    <row r="71" spans="1:2" x14ac:dyDescent="0.25">
      <c r="A71" s="7" t="s">
        <v>172</v>
      </c>
      <c r="B71" s="7" t="s">
        <v>78</v>
      </c>
    </row>
    <row r="72" spans="1:2" x14ac:dyDescent="0.25">
      <c r="A72" s="12" t="s">
        <v>217</v>
      </c>
      <c r="B72" s="7" t="s">
        <v>79</v>
      </c>
    </row>
    <row r="73" spans="1:2" x14ac:dyDescent="0.25">
      <c r="A73" s="7" t="s">
        <v>173</v>
      </c>
      <c r="B73" s="7" t="s">
        <v>79</v>
      </c>
    </row>
    <row r="74" spans="1:2" x14ac:dyDescent="0.25">
      <c r="A74" s="7" t="s">
        <v>174</v>
      </c>
      <c r="B74" s="7" t="s">
        <v>79</v>
      </c>
    </row>
    <row r="75" spans="1:2" x14ac:dyDescent="0.25">
      <c r="A75" s="7" t="s">
        <v>175</v>
      </c>
      <c r="B75" s="7" t="s">
        <v>80</v>
      </c>
    </row>
    <row r="76" spans="1:2" x14ac:dyDescent="0.25">
      <c r="A76" s="7" t="s">
        <v>176</v>
      </c>
      <c r="B76" s="7" t="s">
        <v>80</v>
      </c>
    </row>
    <row r="77" spans="1:2" x14ac:dyDescent="0.25">
      <c r="A77" s="7" t="s">
        <v>177</v>
      </c>
      <c r="B77" s="7" t="s">
        <v>81</v>
      </c>
    </row>
    <row r="78" spans="1:2" x14ac:dyDescent="0.25">
      <c r="A78" s="7" t="s">
        <v>178</v>
      </c>
      <c r="B78" s="7" t="s">
        <v>81</v>
      </c>
    </row>
    <row r="79" spans="1:2" x14ac:dyDescent="0.25">
      <c r="A79" s="12" t="s">
        <v>179</v>
      </c>
      <c r="B79" s="7" t="s">
        <v>81</v>
      </c>
    </row>
    <row r="80" spans="1:2" x14ac:dyDescent="0.25">
      <c r="A80" s="7" t="s">
        <v>180</v>
      </c>
      <c r="B80" s="7" t="s">
        <v>82</v>
      </c>
    </row>
    <row r="81" spans="1:2" x14ac:dyDescent="0.25">
      <c r="A81" s="7" t="s">
        <v>181</v>
      </c>
      <c r="B81" s="7" t="s">
        <v>83</v>
      </c>
    </row>
    <row r="82" spans="1:2" x14ac:dyDescent="0.25">
      <c r="A82" s="7" t="s">
        <v>182</v>
      </c>
      <c r="B82" s="7" t="s">
        <v>84</v>
      </c>
    </row>
    <row r="83" spans="1:2" x14ac:dyDescent="0.25">
      <c r="A83" s="7" t="s">
        <v>183</v>
      </c>
      <c r="B83" s="7" t="s">
        <v>84</v>
      </c>
    </row>
    <row r="84" spans="1:2" x14ac:dyDescent="0.25">
      <c r="A84" s="7" t="s">
        <v>184</v>
      </c>
      <c r="B84" s="7" t="s">
        <v>85</v>
      </c>
    </row>
    <row r="85" spans="1:2" x14ac:dyDescent="0.25">
      <c r="A85" s="7" t="s">
        <v>257</v>
      </c>
      <c r="B85" s="7" t="s">
        <v>86</v>
      </c>
    </row>
    <row r="86" spans="1:2" x14ac:dyDescent="0.25">
      <c r="A86" s="7" t="s">
        <v>185</v>
      </c>
      <c r="B86" s="7" t="s">
        <v>86</v>
      </c>
    </row>
    <row r="87" spans="1:2" x14ac:dyDescent="0.25">
      <c r="A87" s="7" t="s">
        <v>186</v>
      </c>
      <c r="B87" s="7" t="s">
        <v>86</v>
      </c>
    </row>
    <row r="88" spans="1:2" x14ac:dyDescent="0.25">
      <c r="A88" s="7" t="s">
        <v>187</v>
      </c>
      <c r="B88" s="7" t="s">
        <v>87</v>
      </c>
    </row>
    <row r="89" spans="1:2" x14ac:dyDescent="0.25">
      <c r="A89" s="7" t="s">
        <v>188</v>
      </c>
      <c r="B89" s="7" t="s">
        <v>88</v>
      </c>
    </row>
    <row r="90" spans="1:2" x14ac:dyDescent="0.25">
      <c r="A90" s="7" t="s">
        <v>189</v>
      </c>
      <c r="B90" s="7" t="s">
        <v>89</v>
      </c>
    </row>
    <row r="91" spans="1:2" x14ac:dyDescent="0.25">
      <c r="A91" s="7" t="s">
        <v>190</v>
      </c>
      <c r="B91" s="7" t="s">
        <v>90</v>
      </c>
    </row>
    <row r="92" spans="1:2" x14ac:dyDescent="0.25">
      <c r="A92" s="7" t="s">
        <v>191</v>
      </c>
      <c r="B92" s="12" t="s">
        <v>218</v>
      </c>
    </row>
    <row r="93" spans="1:2" x14ac:dyDescent="0.25">
      <c r="A93" s="7" t="s">
        <v>192</v>
      </c>
      <c r="B93" s="7" t="s">
        <v>91</v>
      </c>
    </row>
    <row r="94" spans="1:2" x14ac:dyDescent="0.25">
      <c r="A94" s="7" t="s">
        <v>193</v>
      </c>
      <c r="B94" s="7" t="s">
        <v>92</v>
      </c>
    </row>
    <row r="95" spans="1:2" x14ac:dyDescent="0.25">
      <c r="A95" s="7" t="s">
        <v>194</v>
      </c>
      <c r="B95" s="7" t="s">
        <v>93</v>
      </c>
    </row>
    <row r="96" spans="1:2" x14ac:dyDescent="0.25">
      <c r="A96" s="7" t="s">
        <v>195</v>
      </c>
      <c r="B96" s="12" t="s">
        <v>94</v>
      </c>
    </row>
    <row r="97" spans="1:2" x14ac:dyDescent="0.25">
      <c r="A97" s="7" t="s">
        <v>196</v>
      </c>
      <c r="B97" s="7" t="s">
        <v>95</v>
      </c>
    </row>
    <row r="98" spans="1:2" x14ac:dyDescent="0.25">
      <c r="A98" s="7" t="s">
        <v>197</v>
      </c>
      <c r="B98" s="7" t="s">
        <v>95</v>
      </c>
    </row>
    <row r="99" spans="1:2" x14ac:dyDescent="0.25">
      <c r="A99" s="7" t="s">
        <v>198</v>
      </c>
      <c r="B99" s="7" t="s">
        <v>96</v>
      </c>
    </row>
    <row r="100" spans="1:2" x14ac:dyDescent="0.25">
      <c r="A100" s="223" t="s">
        <v>434</v>
      </c>
      <c r="B100" s="7" t="s">
        <v>97</v>
      </c>
    </row>
    <row r="101" spans="1:2" x14ac:dyDescent="0.25">
      <c r="A101" s="7" t="s">
        <v>199</v>
      </c>
      <c r="B101" s="7" t="s">
        <v>97</v>
      </c>
    </row>
    <row r="102" spans="1:2" x14ac:dyDescent="0.25">
      <c r="A102" s="7" t="s">
        <v>200</v>
      </c>
      <c r="B102" s="7" t="s">
        <v>97</v>
      </c>
    </row>
    <row r="103" spans="1:2" x14ac:dyDescent="0.25">
      <c r="A103" s="7" t="s">
        <v>201</v>
      </c>
      <c r="B103" s="7" t="s">
        <v>98</v>
      </c>
    </row>
    <row r="104" spans="1:2" x14ac:dyDescent="0.25">
      <c r="A104" s="7" t="s">
        <v>202</v>
      </c>
      <c r="B104" s="7" t="s">
        <v>98</v>
      </c>
    </row>
    <row r="105" spans="1:2" x14ac:dyDescent="0.25">
      <c r="A105" s="7" t="s">
        <v>203</v>
      </c>
      <c r="B105" s="7" t="s">
        <v>98</v>
      </c>
    </row>
    <row r="106" spans="1:2" x14ac:dyDescent="0.25">
      <c r="A106" s="7" t="s">
        <v>204</v>
      </c>
      <c r="B106" s="7" t="s">
        <v>99</v>
      </c>
    </row>
    <row r="107" spans="1:2" x14ac:dyDescent="0.25">
      <c r="A107" s="7" t="s">
        <v>205</v>
      </c>
      <c r="B107" s="7" t="s">
        <v>100</v>
      </c>
    </row>
    <row r="108" spans="1:2" x14ac:dyDescent="0.25">
      <c r="A108" s="7" t="s">
        <v>206</v>
      </c>
      <c r="B108" s="7" t="s">
        <v>100</v>
      </c>
    </row>
    <row r="109" spans="1:2" x14ac:dyDescent="0.25">
      <c r="A109" s="7" t="s">
        <v>207</v>
      </c>
      <c r="B109" s="7" t="s">
        <v>101</v>
      </c>
    </row>
    <row r="110" spans="1:2" x14ac:dyDescent="0.25">
      <c r="A110" s="7" t="s">
        <v>208</v>
      </c>
      <c r="B110" s="7" t="s">
        <v>102</v>
      </c>
    </row>
    <row r="111" spans="1:2" x14ac:dyDescent="0.25">
      <c r="A111" s="7" t="s">
        <v>209</v>
      </c>
      <c r="B111" s="7" t="s">
        <v>102</v>
      </c>
    </row>
    <row r="112" spans="1:2" x14ac:dyDescent="0.25">
      <c r="A112" s="7" t="s">
        <v>210</v>
      </c>
      <c r="B112" s="7" t="s">
        <v>103</v>
      </c>
    </row>
    <row r="113" spans="1:2" x14ac:dyDescent="0.25">
      <c r="A113" s="7" t="s">
        <v>211</v>
      </c>
      <c r="B113" s="7" t="s">
        <v>103</v>
      </c>
    </row>
    <row r="114" spans="1:2" x14ac:dyDescent="0.25">
      <c r="A114" s="7" t="s">
        <v>212</v>
      </c>
      <c r="B114" s="7" t="s">
        <v>104</v>
      </c>
    </row>
    <row r="115" spans="1:2" x14ac:dyDescent="0.25">
      <c r="A115" s="7" t="s">
        <v>213</v>
      </c>
      <c r="B115" s="7" t="s">
        <v>104</v>
      </c>
    </row>
    <row r="116" spans="1:2" x14ac:dyDescent="0.25">
      <c r="A116" s="10" t="s">
        <v>219</v>
      </c>
    </row>
    <row r="117" spans="1:2" x14ac:dyDescent="0.25">
      <c r="A117" s="10"/>
    </row>
    <row r="118" spans="1:2" x14ac:dyDescent="0.25">
      <c r="A118" s="10"/>
    </row>
    <row r="119" spans="1:2" x14ac:dyDescent="0.25">
      <c r="A119" s="10"/>
    </row>
    <row r="120" spans="1:2" x14ac:dyDescent="0.25">
      <c r="A120" s="10"/>
    </row>
    <row r="121" spans="1:2" x14ac:dyDescent="0.25">
      <c r="A121" s="10"/>
    </row>
    <row r="122" spans="1:2" x14ac:dyDescent="0.25">
      <c r="A122" s="10"/>
    </row>
    <row r="123" spans="1:2" x14ac:dyDescent="0.25">
      <c r="A123" s="10"/>
    </row>
    <row r="124" spans="1:2" x14ac:dyDescent="0.25">
      <c r="A124" s="10"/>
    </row>
    <row r="125" spans="1:2" x14ac:dyDescent="0.25">
      <c r="A125" s="10"/>
    </row>
    <row r="126" spans="1:2" x14ac:dyDescent="0.25">
      <c r="A126" s="10"/>
    </row>
  </sheetData>
  <sheetProtection password="89C2" sheet="1" objects="1" scenarios="1" selectLockedCells="1" selectUnlockedCells="1"/>
  <autoFilter ref="A1:B154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0"/>
  <sheetViews>
    <sheetView workbookViewId="0">
      <selection activeCell="K9" sqref="K9"/>
    </sheetView>
  </sheetViews>
  <sheetFormatPr defaultColWidth="9.1640625" defaultRowHeight="14.25" x14ac:dyDescent="0.2"/>
  <cols>
    <col min="1" max="1" width="6.1640625" style="307" customWidth="1"/>
    <col min="2" max="2" width="89.6640625" style="249" bestFit="1" customWidth="1"/>
    <col min="3" max="3" width="0" style="249" hidden="1" customWidth="1"/>
    <col min="4" max="4" width="11.5" style="249" hidden="1" customWidth="1"/>
    <col min="5" max="16384" width="9.1640625" style="249"/>
  </cols>
  <sheetData>
    <row r="1" spans="1:4" x14ac:dyDescent="0.2">
      <c r="C1" s="250">
        <v>1</v>
      </c>
      <c r="D1" s="249" t="e">
        <f>'Do First'!#REF!</f>
        <v>#REF!</v>
      </c>
    </row>
    <row r="2" spans="1:4" ht="36" customHeight="1" x14ac:dyDescent="0.2">
      <c r="A2" s="307" t="s">
        <v>479</v>
      </c>
      <c r="B2" s="306" t="s">
        <v>476</v>
      </c>
      <c r="D2" s="249" t="e">
        <f>VLOOKUP(D1,A2:B5,2,0)</f>
        <v>#REF!</v>
      </c>
    </row>
    <row r="3" spans="1:4" ht="45" customHeight="1" x14ac:dyDescent="0.2">
      <c r="A3" s="307" t="s">
        <v>480</v>
      </c>
      <c r="B3" s="251" t="s">
        <v>475</v>
      </c>
    </row>
    <row r="4" spans="1:4" ht="53.25" customHeight="1" x14ac:dyDescent="0.2">
      <c r="A4" s="307" t="s">
        <v>481</v>
      </c>
      <c r="B4" s="251" t="s">
        <v>477</v>
      </c>
      <c r="C4" s="250">
        <v>2</v>
      </c>
      <c r="D4" s="249" t="e">
        <f>'Do First'!#REF!</f>
        <v>#REF!</v>
      </c>
    </row>
    <row r="5" spans="1:4" ht="50.25" customHeight="1" x14ac:dyDescent="0.2">
      <c r="A5" s="307" t="s">
        <v>482</v>
      </c>
      <c r="B5" s="251" t="s">
        <v>478</v>
      </c>
      <c r="D5" s="249" t="e">
        <f>VLOOKUP(D4,A2:B5,2,0)</f>
        <v>#REF!</v>
      </c>
    </row>
    <row r="6" spans="1:4" ht="57.75" x14ac:dyDescent="0.2">
      <c r="A6" s="307" t="s">
        <v>483</v>
      </c>
      <c r="B6" s="251" t="s">
        <v>488</v>
      </c>
    </row>
    <row r="7" spans="1:4" ht="55.5" customHeight="1" x14ac:dyDescent="0.2">
      <c r="A7" s="307" t="s">
        <v>484</v>
      </c>
      <c r="B7" s="251" t="s">
        <v>489</v>
      </c>
    </row>
    <row r="8" spans="1:4" ht="57.75" x14ac:dyDescent="0.2">
      <c r="A8" s="307" t="s">
        <v>485</v>
      </c>
      <c r="B8" s="251" t="s">
        <v>490</v>
      </c>
    </row>
    <row r="9" spans="1:4" ht="57.75" x14ac:dyDescent="0.2">
      <c r="A9" s="307" t="s">
        <v>486</v>
      </c>
      <c r="B9" s="251" t="s">
        <v>491</v>
      </c>
    </row>
    <row r="10" spans="1:4" ht="72" x14ac:dyDescent="0.2">
      <c r="A10" s="307" t="s">
        <v>487</v>
      </c>
      <c r="B10" s="251" t="s">
        <v>492</v>
      </c>
    </row>
  </sheetData>
  <sheetProtection algorithmName="SHA-512" hashValue="e5/nIXGpiM0TGN78BDeTSEYwBVOhMyZyRz0ZNGMqutNvAYIMiG+c8cR9yrSwamzJ4DoXlFg5CDP0Kq9rHGEZwA==" saltValue="dQNHE5xL3vPiMLhOfWmK5g==" spinCount="100000" sheet="1" objects="1" scenarios="1" selectLockedCells="1" selectUnlockedCells="1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"/>
  <sheetViews>
    <sheetView workbookViewId="0">
      <selection activeCell="A3" sqref="A3"/>
    </sheetView>
  </sheetViews>
  <sheetFormatPr defaultColWidth="9.1640625" defaultRowHeight="15" x14ac:dyDescent="0.2"/>
  <cols>
    <col min="1" max="1" width="60.33203125" style="108" bestFit="1" customWidth="1"/>
    <col min="2" max="2" width="52" style="107" customWidth="1"/>
    <col min="3" max="3" width="51.5" bestFit="1" customWidth="1"/>
    <col min="4" max="4" width="28.6640625" style="20" bestFit="1" customWidth="1"/>
    <col min="5" max="5" width="51.33203125" style="20" bestFit="1" customWidth="1"/>
    <col min="6" max="6" width="9.1640625" style="20"/>
    <col min="7" max="7" width="33" style="20" bestFit="1" customWidth="1"/>
    <col min="8" max="8" width="50.6640625" style="20" bestFit="1" customWidth="1"/>
    <col min="9" max="9" width="20.5" style="20" bestFit="1" customWidth="1"/>
    <col min="10" max="10" width="38.5" style="20" bestFit="1" customWidth="1"/>
    <col min="11" max="11" width="51.83203125" style="20" bestFit="1" customWidth="1"/>
    <col min="12" max="16384" width="9.1640625" style="20"/>
  </cols>
  <sheetData>
    <row r="1" spans="1:11" ht="15.75" thickBot="1" x14ac:dyDescent="0.25">
      <c r="A1" s="106" t="s">
        <v>321</v>
      </c>
      <c r="B1" s="110" t="s">
        <v>323</v>
      </c>
      <c r="C1" s="110" t="s">
        <v>324</v>
      </c>
      <c r="D1" s="110" t="s">
        <v>325</v>
      </c>
      <c r="E1" s="110" t="s">
        <v>326</v>
      </c>
      <c r="F1" s="110" t="s">
        <v>327</v>
      </c>
      <c r="G1" s="110" t="s">
        <v>328</v>
      </c>
      <c r="H1" s="110" t="s">
        <v>329</v>
      </c>
      <c r="I1" s="110" t="s">
        <v>330</v>
      </c>
      <c r="J1" s="110" t="s">
        <v>331</v>
      </c>
      <c r="K1" s="110" t="s">
        <v>332</v>
      </c>
    </row>
    <row r="2" spans="1:11" x14ac:dyDescent="0.2">
      <c r="A2" s="20" t="s">
        <v>315</v>
      </c>
      <c r="B2" s="111" t="s">
        <v>219</v>
      </c>
    </row>
    <row r="3" spans="1:11" x14ac:dyDescent="0.2">
      <c r="A3" s="20" t="s">
        <v>316</v>
      </c>
      <c r="B3" s="20" t="s">
        <v>336</v>
      </c>
      <c r="C3" s="20" t="s">
        <v>337</v>
      </c>
      <c r="D3" s="20" t="s">
        <v>301</v>
      </c>
      <c r="E3" s="20" t="s">
        <v>302</v>
      </c>
      <c r="F3" s="20" t="s">
        <v>303</v>
      </c>
      <c r="G3" s="20" t="s">
        <v>304</v>
      </c>
      <c r="H3" s="20" t="s">
        <v>305</v>
      </c>
      <c r="I3" s="20" t="s">
        <v>306</v>
      </c>
      <c r="J3" s="20" t="s">
        <v>307</v>
      </c>
      <c r="K3" s="20" t="s">
        <v>338</v>
      </c>
    </row>
    <row r="4" spans="1:11" x14ac:dyDescent="0.2">
      <c r="A4" s="20" t="s">
        <v>308</v>
      </c>
      <c r="B4" s="20" t="s">
        <v>336</v>
      </c>
      <c r="C4" s="20" t="s">
        <v>337</v>
      </c>
      <c r="D4" s="20" t="s">
        <v>301</v>
      </c>
      <c r="E4" s="20" t="s">
        <v>302</v>
      </c>
      <c r="F4" s="20" t="s">
        <v>303</v>
      </c>
      <c r="G4" s="20" t="s">
        <v>304</v>
      </c>
      <c r="H4" s="20" t="s">
        <v>305</v>
      </c>
      <c r="I4" s="20" t="s">
        <v>306</v>
      </c>
      <c r="J4" s="20" t="s">
        <v>307</v>
      </c>
      <c r="K4" s="20" t="s">
        <v>338</v>
      </c>
    </row>
    <row r="5" spans="1:11" x14ac:dyDescent="0.2">
      <c r="A5" s="20" t="s">
        <v>317</v>
      </c>
      <c r="B5" s="111" t="s">
        <v>219</v>
      </c>
      <c r="C5" s="20"/>
    </row>
    <row r="6" spans="1:11" x14ac:dyDescent="0.2">
      <c r="A6" s="98"/>
      <c r="B6" s="111"/>
      <c r="C6" s="20"/>
    </row>
    <row r="7" spans="1:11" x14ac:dyDescent="0.2">
      <c r="C7" s="20"/>
    </row>
    <row r="8" spans="1:11" x14ac:dyDescent="0.2">
      <c r="C8" s="20"/>
    </row>
    <row r="9" spans="1:11" x14ac:dyDescent="0.2">
      <c r="C9" s="20"/>
    </row>
  </sheetData>
  <sheetProtection algorithmName="SHA-512" hashValue="jhsbJzSJpkOt7BqYbBPPG1hYTh4kC1B62PPo2JXyeQ8bIx8YphiAwKKPgB0zaH8KvKwGjpexUWdHPf1YOYnf3A==" saltValue="/wLu8JxTpt/XnhAd/UDlNQ==" spinCount="100000" sheet="1" objects="1" scenarios="1" selectLockedCells="1" selectUnlockedCells="1"/>
  <autoFilter ref="A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12"/>
  <sheetViews>
    <sheetView workbookViewId="0">
      <selection activeCell="A13" sqref="A13"/>
    </sheetView>
  </sheetViews>
  <sheetFormatPr defaultColWidth="9.1640625" defaultRowHeight="15" x14ac:dyDescent="0.25"/>
  <cols>
    <col min="1" max="1" width="44.5" style="283" bestFit="1" customWidth="1"/>
    <col min="2" max="2" width="9.1640625" style="283"/>
    <col min="3" max="3" width="29.83203125" style="283" customWidth="1"/>
    <col min="4" max="16384" width="9.1640625" style="283"/>
  </cols>
  <sheetData>
    <row r="1" spans="1:3" x14ac:dyDescent="0.25">
      <c r="A1" s="283">
        <f>'Do First'!D16</f>
        <v>0</v>
      </c>
    </row>
    <row r="3" spans="1:3" x14ac:dyDescent="0.25">
      <c r="A3" s="283" t="e">
        <f>IF(VLOOKUP(A$1,'RFA Info'!$A:$K,2,0)=0,"",VLOOKUP(A$1,'RFA Info'!$A:$K,2,0))</f>
        <v>#N/A</v>
      </c>
      <c r="C3" s="284"/>
    </row>
    <row r="4" spans="1:3" x14ac:dyDescent="0.25">
      <c r="A4" s="283" t="e">
        <f>IF(VLOOKUP(A$1,'RFA Info'!$A:$K,3,0)=0,"",VLOOKUP(A$1,'RFA Info'!$A:$K,3,0))</f>
        <v>#N/A</v>
      </c>
      <c r="C4" s="284"/>
    </row>
    <row r="5" spans="1:3" x14ac:dyDescent="0.25">
      <c r="A5" s="283" t="e">
        <f>IF(VLOOKUP(A$1,'RFA Info'!$A:$K,4,0)=0,"",VLOOKUP(A$1,'RFA Info'!$A:$K,4,0))</f>
        <v>#N/A</v>
      </c>
    </row>
    <row r="6" spans="1:3" x14ac:dyDescent="0.25">
      <c r="A6" s="283" t="e">
        <f>IF(VLOOKUP(A$1,'RFA Info'!$A:$K,5,0)=0,"",VLOOKUP(A$1,'RFA Info'!$A:$K,5,0))</f>
        <v>#N/A</v>
      </c>
    </row>
    <row r="7" spans="1:3" x14ac:dyDescent="0.25">
      <c r="A7" s="283" t="e">
        <f>IF(VLOOKUP(A$1,'RFA Info'!$A:$K,6,0)=0,"",VLOOKUP(A$1,'RFA Info'!$A:$K,6,0))</f>
        <v>#N/A</v>
      </c>
    </row>
    <row r="8" spans="1:3" x14ac:dyDescent="0.25">
      <c r="A8" s="283" t="e">
        <f>IF(VLOOKUP(A$1,'RFA Info'!$A:$K,7,0)=0,"",VLOOKUP(A$1,'RFA Info'!$A:$K,7,0))</f>
        <v>#N/A</v>
      </c>
    </row>
    <row r="9" spans="1:3" x14ac:dyDescent="0.25">
      <c r="A9" s="283" t="e">
        <f>IF(VLOOKUP(A$1,'RFA Info'!$A:$K,8,0)=0,"",VLOOKUP(A$1,'RFA Info'!$A:$K,8,0))</f>
        <v>#N/A</v>
      </c>
    </row>
    <row r="10" spans="1:3" x14ac:dyDescent="0.25">
      <c r="A10" s="283" t="e">
        <f>IF(VLOOKUP(A$1,'RFA Info'!$A:$K,9,0)=0,"",VLOOKUP(A$1,'RFA Info'!$A:$K,9,0))</f>
        <v>#N/A</v>
      </c>
    </row>
    <row r="11" spans="1:3" x14ac:dyDescent="0.25">
      <c r="A11" s="283" t="e">
        <f>IF(VLOOKUP(A$1,'RFA Info'!$A:$K,10,0)=0,"",VLOOKUP(A$1,'RFA Info'!$A:$K,10,0))</f>
        <v>#N/A</v>
      </c>
    </row>
    <row r="12" spans="1:3" x14ac:dyDescent="0.25">
      <c r="A12" s="283" t="e">
        <f>IF(VLOOKUP(A$1,'RFA Info'!$A:$K,11,0)=0,"",VLOOKUP(A$1,'RFA Info'!$A:$K,11,0))</f>
        <v>#N/A</v>
      </c>
    </row>
  </sheetData>
  <sheetProtection algorithmName="SHA-512" hashValue="ZVcXp7efqNj9pfvofr07eqThy8NZ45I8SC2zpvcWi7fLiBG2j9QUQqfo+y3kS1/6otwmP0dHOBeKwx889cHLww==" saltValue="M+xtJ1fzu3Z24q4YuyV0TA==" spinCount="100000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>
      <selection activeCell="A6" sqref="A6:B10"/>
    </sheetView>
  </sheetViews>
  <sheetFormatPr defaultRowHeight="11.25" x14ac:dyDescent="0.2"/>
  <cols>
    <col min="1" max="1" width="60.1640625" customWidth="1"/>
    <col min="2" max="2" width="39.33203125" bestFit="1" customWidth="1"/>
  </cols>
  <sheetData>
    <row r="1" spans="1:2" ht="18" x14ac:dyDescent="0.2">
      <c r="A1" s="308" t="s">
        <v>308</v>
      </c>
      <c r="B1" s="288" t="s">
        <v>454</v>
      </c>
    </row>
    <row r="2" spans="1:2" ht="36.75" thickBot="1" x14ac:dyDescent="0.25">
      <c r="A2" s="309" t="s">
        <v>315</v>
      </c>
      <c r="B2" s="291" t="s">
        <v>471</v>
      </c>
    </row>
    <row r="3" spans="1:2" ht="18.75" thickBot="1" x14ac:dyDescent="0.25">
      <c r="A3" s="309" t="s">
        <v>316</v>
      </c>
      <c r="B3" s="288" t="s">
        <v>454</v>
      </c>
    </row>
    <row r="4" spans="1:2" ht="18.75" thickBot="1" x14ac:dyDescent="0.25">
      <c r="A4" s="310" t="s">
        <v>317</v>
      </c>
      <c r="B4" s="288" t="s">
        <v>454</v>
      </c>
    </row>
    <row r="5" spans="1:2" ht="18.75" thickBot="1" x14ac:dyDescent="0.25">
      <c r="A5" s="310" t="s">
        <v>495</v>
      </c>
      <c r="B5" s="288" t="s">
        <v>454</v>
      </c>
    </row>
    <row r="6" spans="1:2" ht="36" x14ac:dyDescent="0.2">
      <c r="A6" s="311" t="s">
        <v>498</v>
      </c>
      <c r="B6" s="291" t="s">
        <v>471</v>
      </c>
    </row>
    <row r="7" spans="1:2" ht="36" x14ac:dyDescent="0.2">
      <c r="A7" s="311" t="s">
        <v>500</v>
      </c>
      <c r="B7" s="291" t="s">
        <v>471</v>
      </c>
    </row>
    <row r="8" spans="1:2" ht="36" x14ac:dyDescent="0.2">
      <c r="A8" s="311" t="s">
        <v>501</v>
      </c>
      <c r="B8" s="291" t="s">
        <v>471</v>
      </c>
    </row>
    <row r="9" spans="1:2" ht="36" x14ac:dyDescent="0.2">
      <c r="A9" s="311" t="s">
        <v>499</v>
      </c>
      <c r="B9" s="291" t="s">
        <v>471</v>
      </c>
    </row>
    <row r="10" spans="1:2" ht="36" x14ac:dyDescent="0.2">
      <c r="A10" s="311" t="s">
        <v>502</v>
      </c>
      <c r="B10" s="291" t="s">
        <v>471</v>
      </c>
    </row>
    <row r="11" spans="1:2" ht="15" x14ac:dyDescent="0.2">
      <c r="A11" s="311"/>
    </row>
  </sheetData>
  <sheetProtection algorithmName="SHA-512" hashValue="6CuFCalV67TlAFq8DlzWWcyXsQaQITenyGnIgmj6EiCYQm/MWORLrhB/BEsOrt8WiKRB7hBsjdahip7pPUDTYw==" saltValue="CGfyn+4wFN8oak+EIXN/AA==" spinCount="100000" sheet="1" objects="1" scenarios="1"/>
  <dataValidations count="1">
    <dataValidation type="list" allowBlank="1" showInputMessage="1" showErrorMessage="1" sqref="B11">
      <formula1>$A:$A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0"/>
  <sheetViews>
    <sheetView topLeftCell="A8" workbookViewId="0">
      <selection activeCell="C10" sqref="C10"/>
    </sheetView>
  </sheetViews>
  <sheetFormatPr defaultColWidth="9.1640625" defaultRowHeight="15" x14ac:dyDescent="0.2"/>
  <cols>
    <col min="1" max="1" width="48.1640625" style="255" customWidth="1"/>
    <col min="2" max="2" width="38.6640625" style="255" customWidth="1"/>
    <col min="3" max="3" width="19.5" style="255" customWidth="1"/>
    <col min="4" max="4" width="20" style="255" customWidth="1"/>
    <col min="5" max="5" width="20.1640625" style="271" customWidth="1"/>
    <col min="6" max="6" width="50.1640625" style="255" customWidth="1"/>
    <col min="7" max="7" width="29" style="255" customWidth="1"/>
    <col min="8" max="8" width="9.1640625" style="1" hidden="1" customWidth="1"/>
    <col min="9" max="9" width="23.5" style="255" hidden="1" customWidth="1"/>
    <col min="10" max="10" width="80.1640625" style="235" hidden="1" customWidth="1"/>
    <col min="11" max="11" width="0" style="255" hidden="1" customWidth="1"/>
    <col min="12" max="16384" width="9.1640625" style="255"/>
  </cols>
  <sheetData>
    <row r="1" spans="1:10" ht="30" customHeight="1" x14ac:dyDescent="0.2">
      <c r="A1" s="314" t="s">
        <v>431</v>
      </c>
      <c r="B1" s="314"/>
      <c r="C1" s="314"/>
      <c r="D1" s="314"/>
      <c r="E1" s="314"/>
    </row>
    <row r="2" spans="1:10" ht="5.0999999999999996" customHeight="1" x14ac:dyDescent="0.2">
      <c r="A2" s="267"/>
      <c r="B2" s="267"/>
      <c r="C2" s="267"/>
      <c r="D2" s="267"/>
    </row>
    <row r="3" spans="1:10" ht="33.75" customHeight="1" x14ac:dyDescent="0.2">
      <c r="A3" s="313" t="s">
        <v>472</v>
      </c>
      <c r="B3" s="313"/>
      <c r="C3" s="313"/>
      <c r="D3" s="313"/>
      <c r="E3" s="313"/>
    </row>
    <row r="4" spans="1:10" ht="5.0999999999999996" customHeight="1" x14ac:dyDescent="0.2">
      <c r="A4" s="286"/>
      <c r="B4" s="286"/>
      <c r="C4" s="286"/>
      <c r="D4" s="286"/>
      <c r="E4" s="286"/>
    </row>
    <row r="5" spans="1:10" ht="30" customHeight="1" x14ac:dyDescent="0.2">
      <c r="A5" s="270" t="s">
        <v>446</v>
      </c>
      <c r="B5" s="264" t="s">
        <v>494</v>
      </c>
      <c r="C5" s="255" t="s">
        <v>447</v>
      </c>
    </row>
    <row r="6" spans="1:10" ht="9" customHeight="1" x14ac:dyDescent="0.2">
      <c r="A6" s="270"/>
      <c r="B6" s="302"/>
    </row>
    <row r="7" spans="1:10" ht="30" customHeight="1" thickBot="1" x14ac:dyDescent="0.25">
      <c r="A7" s="270" t="s">
        <v>473</v>
      </c>
      <c r="B7" s="264" t="s">
        <v>474</v>
      </c>
    </row>
    <row r="8" spans="1:10" ht="21" customHeight="1" thickBot="1" x14ac:dyDescent="0.25">
      <c r="J8" s="272" t="s">
        <v>455</v>
      </c>
    </row>
    <row r="9" spans="1:10" ht="35.25" customHeight="1" thickBot="1" x14ac:dyDescent="0.25">
      <c r="A9" s="297" t="s">
        <v>449</v>
      </c>
      <c r="B9" s="298" t="s">
        <v>450</v>
      </c>
      <c r="C9" s="298" t="s">
        <v>448</v>
      </c>
      <c r="D9" s="298" t="s">
        <v>451</v>
      </c>
      <c r="E9" s="285" t="s">
        <v>464</v>
      </c>
      <c r="F9" s="273" t="s">
        <v>463</v>
      </c>
      <c r="G9" s="274" t="s">
        <v>462</v>
      </c>
      <c r="I9" s="275" t="s">
        <v>456</v>
      </c>
      <c r="J9" s="268" t="str">
        <f>IF('Do First'!D16="","",'Do First'!D16)</f>
        <v/>
      </c>
    </row>
    <row r="10" spans="1:10" ht="45" customHeight="1" x14ac:dyDescent="0.2">
      <c r="A10" s="287" t="s">
        <v>308</v>
      </c>
      <c r="B10" s="288" t="s">
        <v>454</v>
      </c>
      <c r="C10" s="265" t="s">
        <v>452</v>
      </c>
      <c r="D10" s="289">
        <v>1</v>
      </c>
      <c r="E10" s="299">
        <v>0.04</v>
      </c>
      <c r="F10" s="281" t="s">
        <v>441</v>
      </c>
      <c r="G10" s="281" t="s">
        <v>444</v>
      </c>
      <c r="I10" s="276" t="s">
        <v>457</v>
      </c>
      <c r="J10" s="268" t="str">
        <f>IF(J9="","",VLOOKUP(J9,A10:G150,3,0))</f>
        <v/>
      </c>
    </row>
    <row r="11" spans="1:10" ht="45" customHeight="1" x14ac:dyDescent="0.2">
      <c r="A11" s="290" t="s">
        <v>315</v>
      </c>
      <c r="B11" s="291" t="s">
        <v>471</v>
      </c>
      <c r="C11" s="266" t="s">
        <v>453</v>
      </c>
      <c r="D11" s="292">
        <v>0</v>
      </c>
      <c r="E11" s="300">
        <v>0.04</v>
      </c>
      <c r="F11" s="281" t="s">
        <v>442</v>
      </c>
      <c r="G11" s="281" t="s">
        <v>445</v>
      </c>
      <c r="I11" s="276" t="s">
        <v>460</v>
      </c>
      <c r="J11" s="268" t="str">
        <f>IF(J9="","",VLOOKUP(J9,A10:G150,2,0))</f>
        <v/>
      </c>
    </row>
    <row r="12" spans="1:10" ht="45" customHeight="1" thickBot="1" x14ac:dyDescent="0.25">
      <c r="A12" s="290" t="s">
        <v>316</v>
      </c>
      <c r="B12" s="293" t="s">
        <v>454</v>
      </c>
      <c r="C12" s="312" t="s">
        <v>503</v>
      </c>
      <c r="D12" s="292">
        <v>1</v>
      </c>
      <c r="E12" s="300">
        <v>0.04</v>
      </c>
      <c r="F12" s="281" t="s">
        <v>441</v>
      </c>
      <c r="G12" s="281" t="s">
        <v>444</v>
      </c>
      <c r="I12" s="276" t="s">
        <v>458</v>
      </c>
      <c r="J12" s="269" t="str">
        <f>IF(J9="","",VLOOKUP(J9,A10:D150,4,0))</f>
        <v/>
      </c>
    </row>
    <row r="13" spans="1:10" ht="45" customHeight="1" thickBot="1" x14ac:dyDescent="0.25">
      <c r="A13" s="294" t="s">
        <v>317</v>
      </c>
      <c r="B13" s="295" t="s">
        <v>454</v>
      </c>
      <c r="C13" s="312" t="s">
        <v>503</v>
      </c>
      <c r="D13" s="296">
        <v>0.5</v>
      </c>
      <c r="E13" s="301">
        <v>0.04</v>
      </c>
      <c r="F13" s="281" t="s">
        <v>443</v>
      </c>
      <c r="G13" s="281" t="s">
        <v>444</v>
      </c>
      <c r="I13" s="276" t="s">
        <v>459</v>
      </c>
      <c r="J13" s="268" t="str">
        <f>IF(J9="","",VLOOKUP(J9,A10:G150,6,0))</f>
        <v/>
      </c>
    </row>
    <row r="14" spans="1:10" ht="45.75" customHeight="1" thickBot="1" x14ac:dyDescent="0.25">
      <c r="A14" s="294" t="s">
        <v>495</v>
      </c>
      <c r="B14" s="295" t="s">
        <v>454</v>
      </c>
      <c r="C14" s="266" t="s">
        <v>496</v>
      </c>
      <c r="D14" s="292">
        <v>0</v>
      </c>
      <c r="E14" s="301">
        <v>0.04</v>
      </c>
      <c r="F14" s="281" t="s">
        <v>442</v>
      </c>
      <c r="G14" s="281" t="s">
        <v>445</v>
      </c>
      <c r="I14" s="276" t="s">
        <v>461</v>
      </c>
      <c r="J14" s="268" t="str">
        <f>IF(J9="","",VLOOKUP(J9,A10:G150,7,0))</f>
        <v/>
      </c>
    </row>
    <row r="15" spans="1:10" ht="42" customHeight="1" x14ac:dyDescent="0.2">
      <c r="A15" s="290" t="s">
        <v>497</v>
      </c>
      <c r="B15" s="291" t="s">
        <v>471</v>
      </c>
      <c r="C15" s="266" t="s">
        <v>219</v>
      </c>
      <c r="D15" s="292">
        <v>0</v>
      </c>
      <c r="E15" s="300">
        <v>0.04</v>
      </c>
      <c r="F15" s="281" t="s">
        <v>442</v>
      </c>
      <c r="G15" s="281" t="s">
        <v>445</v>
      </c>
      <c r="I15" s="277" t="s">
        <v>465</v>
      </c>
      <c r="J15" s="269" t="str">
        <f>IF(J9="","",VLOOKUP(J9,A10:G150,5,0))</f>
        <v/>
      </c>
    </row>
    <row r="16" spans="1:10" ht="36" x14ac:dyDescent="0.2">
      <c r="A16" s="290" t="s">
        <v>498</v>
      </c>
      <c r="B16" s="291" t="s">
        <v>471</v>
      </c>
      <c r="C16" s="266" t="s">
        <v>504</v>
      </c>
      <c r="D16" s="292">
        <v>0</v>
      </c>
      <c r="E16" s="300">
        <v>0.04</v>
      </c>
      <c r="F16" s="281" t="s">
        <v>442</v>
      </c>
      <c r="G16" s="281" t="s">
        <v>445</v>
      </c>
    </row>
    <row r="17" spans="1:7" ht="36" x14ac:dyDescent="0.2">
      <c r="A17" s="290" t="s">
        <v>500</v>
      </c>
      <c r="B17" s="291" t="s">
        <v>471</v>
      </c>
      <c r="C17" s="266" t="s">
        <v>505</v>
      </c>
      <c r="D17" s="292">
        <v>0</v>
      </c>
      <c r="E17" s="300">
        <v>0.04</v>
      </c>
      <c r="F17" s="281" t="s">
        <v>442</v>
      </c>
      <c r="G17" s="281" t="s">
        <v>445</v>
      </c>
    </row>
    <row r="18" spans="1:7" ht="36" x14ac:dyDescent="0.2">
      <c r="A18" s="290" t="s">
        <v>501</v>
      </c>
      <c r="B18" s="291" t="s">
        <v>471</v>
      </c>
      <c r="C18" s="266" t="s">
        <v>506</v>
      </c>
      <c r="D18" s="292">
        <v>0</v>
      </c>
      <c r="E18" s="300">
        <v>0.04</v>
      </c>
      <c r="F18" s="281" t="s">
        <v>442</v>
      </c>
      <c r="G18" s="281" t="s">
        <v>445</v>
      </c>
    </row>
    <row r="19" spans="1:7" ht="36" x14ac:dyDescent="0.2">
      <c r="A19" s="290" t="s">
        <v>499</v>
      </c>
      <c r="B19" s="291" t="s">
        <v>471</v>
      </c>
      <c r="C19" s="266" t="s">
        <v>507</v>
      </c>
      <c r="D19" s="292">
        <v>0</v>
      </c>
      <c r="E19" s="300">
        <v>0.04</v>
      </c>
      <c r="F19" s="281" t="s">
        <v>442</v>
      </c>
      <c r="G19" s="281" t="s">
        <v>445</v>
      </c>
    </row>
    <row r="20" spans="1:7" ht="36" x14ac:dyDescent="0.2">
      <c r="A20" s="290" t="s">
        <v>502</v>
      </c>
      <c r="B20" s="291" t="s">
        <v>471</v>
      </c>
      <c r="C20" s="266" t="s">
        <v>508</v>
      </c>
      <c r="D20" s="292">
        <v>0</v>
      </c>
      <c r="E20" s="300">
        <v>0.04</v>
      </c>
      <c r="F20" s="281" t="s">
        <v>442</v>
      </c>
      <c r="G20" s="281" t="s">
        <v>445</v>
      </c>
    </row>
  </sheetData>
  <sheetProtection algorithmName="SHA-512" hashValue="w/jYavBe5jNQKpYYBAAN95G8uptB8QFZEBHJTFiVJpmYPM+ig0VSbpwLOh7UcbmpRCbEp59XkaV53ga9FPRAng==" saltValue="rOn135N0eUROHwFGyZd3kQ==" spinCount="100000" sheet="1" selectLockedCells="1"/>
  <mergeCells count="2">
    <mergeCell ref="A3:E3"/>
    <mergeCell ref="A1:E1"/>
  </mergeCells>
  <printOptions horizontalCentered="1"/>
  <pageMargins left="0.25" right="0.25" top="0.75" bottom="0.25" header="0.25" footer="0"/>
  <pageSetup orientation="landscape" r:id="rId1"/>
  <headerFooter alignWithMargins="0">
    <oddHeader>&amp;L&amp;"Arial,Bold"&amp;11Board of Governors, California Community Colleges
Chancellor's Office (CCCCO)</oddHeader>
    <oddFooter>&amp;LCCCCO Forms Package&amp;R3-2017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103</vt:i4>
      </vt:variant>
    </vt:vector>
  </HeadingPairs>
  <TitlesOfParts>
    <vt:vector size="122" baseType="lpstr">
      <vt:lpstr>Sheet1</vt:lpstr>
      <vt:lpstr>CCCCO</vt:lpstr>
      <vt:lpstr>Do First</vt:lpstr>
      <vt:lpstr>Contact Page</vt:lpstr>
      <vt:lpstr>Budget Summary</vt:lpstr>
      <vt:lpstr>Budget Detail Sheet</vt:lpstr>
      <vt:lpstr>Budget Detail Sheet (SAMPLE)</vt:lpstr>
      <vt:lpstr>Match</vt:lpstr>
      <vt:lpstr>Workplan Certification</vt:lpstr>
      <vt:lpstr>Annual Workplan-1</vt:lpstr>
      <vt:lpstr>Annual Workplan-2</vt:lpstr>
      <vt:lpstr>Annual Workplan-3</vt:lpstr>
      <vt:lpstr>Annual Workplan-4</vt:lpstr>
      <vt:lpstr>Annual Workplan-5</vt:lpstr>
      <vt:lpstr>Annual Workplan-6</vt:lpstr>
      <vt:lpstr>Annual Workplan-7</vt:lpstr>
      <vt:lpstr>Annual Workplan-8</vt:lpstr>
      <vt:lpstr>Annual Workplan-9</vt:lpstr>
      <vt:lpstr>Annual Workplan-10</vt:lpstr>
      <vt:lpstr>'Reverse District Dropdown list '!_FilterDatabase</vt:lpstr>
      <vt:lpstr>'Reverse District Dropdown list '!Allan_Hancock_Joint</vt:lpstr>
      <vt:lpstr>'Reverse District Dropdown list '!Antelope_Valley</vt:lpstr>
      <vt:lpstr>'Reverse District Dropdown list '!Barstow</vt:lpstr>
      <vt:lpstr>'Reverse District Dropdown list '!Butte_Glenn</vt:lpstr>
      <vt:lpstr>'Reverse District Dropdown list '!Cabrillo</vt:lpstr>
      <vt:lpstr>'Reverse District Dropdown list '!Cerritos</vt:lpstr>
      <vt:lpstr>'Reverse District Dropdown list '!Chabot_Las_Positas</vt:lpstr>
      <vt:lpstr>'Reverse District Dropdown list '!Chaffey</vt:lpstr>
      <vt:lpstr>'Reverse District Dropdown list '!Citrus</vt:lpstr>
      <vt:lpstr>'Reverse District Dropdown list '!Compton</vt:lpstr>
      <vt:lpstr>'Reverse District Dropdown list '!Contra_Costa</vt:lpstr>
      <vt:lpstr>'Reverse District Dropdown list '!Copper_Mountain</vt:lpstr>
      <vt:lpstr>'Reverse District Dropdown list '!Desert</vt:lpstr>
      <vt:lpstr>'Reverse District Dropdown list '!El_Camino</vt:lpstr>
      <vt:lpstr>'Reverse District Dropdown list '!Feather_River</vt:lpstr>
      <vt:lpstr>'Reverse District Dropdown list '!Foothill_DeAnza</vt:lpstr>
      <vt:lpstr>'Reverse District Dropdown list '!Gavilan</vt:lpstr>
      <vt:lpstr>'Reverse District Dropdown list '!Glendale</vt:lpstr>
      <vt:lpstr>'Reverse District Dropdown list '!Grossmont_Cuyamaca</vt:lpstr>
      <vt:lpstr>'Reverse District Dropdown list '!Hartnell</vt:lpstr>
      <vt:lpstr>'Reverse District Dropdown list '!Imperial</vt:lpstr>
      <vt:lpstr>'Reverse District Dropdown list '!Kern</vt:lpstr>
      <vt:lpstr>'Reverse District Dropdown list '!Lake_Tahoe</vt:lpstr>
      <vt:lpstr>'Reverse District Dropdown list '!Lassen</vt:lpstr>
      <vt:lpstr>'Reverse District Dropdown list '!Long_Beach</vt:lpstr>
      <vt:lpstr>'Reverse District Dropdown list '!Los_Angeles</vt:lpstr>
      <vt:lpstr>'Reverse District Dropdown list '!Los_Rios</vt:lpstr>
      <vt:lpstr>'Reverse District Dropdown list '!Marin</vt:lpstr>
      <vt:lpstr>'Reverse District Dropdown list '!Mendocino_Lake</vt:lpstr>
      <vt:lpstr>'Reverse District Dropdown list '!Merced</vt:lpstr>
      <vt:lpstr>'Reverse District Dropdown list '!MiraCosta</vt:lpstr>
      <vt:lpstr>'Reverse District Dropdown list '!Monterey_Peninsula</vt:lpstr>
      <vt:lpstr>'Reverse District Dropdown list '!Moorpark_College</vt:lpstr>
      <vt:lpstr>'Reverse District Dropdown list '!Mt._San_Antonio</vt:lpstr>
      <vt:lpstr>'Reverse District Dropdown list '!Mt._San_Jacinto</vt:lpstr>
      <vt:lpstr>'Reverse District Dropdown list '!Napa_Valley</vt:lpstr>
      <vt:lpstr>'Reverse District Dropdown list '!North_Orange_County</vt:lpstr>
      <vt:lpstr>'Reverse District Dropdown list '!Ohlone</vt:lpstr>
      <vt:lpstr>'Reverse District Dropdown list '!Palo_Verde</vt:lpstr>
      <vt:lpstr>'Reverse District Dropdown list '!Palomar</vt:lpstr>
      <vt:lpstr>'Reverse District Dropdown list '!Pasadena_Area</vt:lpstr>
      <vt:lpstr>'Reverse District Dropdown list '!Peralta</vt:lpstr>
      <vt:lpstr>'Annual Workplan-1'!Print_Area</vt:lpstr>
      <vt:lpstr>'Annual Workplan-10'!Print_Area</vt:lpstr>
      <vt:lpstr>'Annual Workplan-2'!Print_Area</vt:lpstr>
      <vt:lpstr>'Annual Workplan-3'!Print_Area</vt:lpstr>
      <vt:lpstr>'Annual Workplan-4'!Print_Area</vt:lpstr>
      <vt:lpstr>'Annual Workplan-5'!Print_Area</vt:lpstr>
      <vt:lpstr>'Annual Workplan-6'!Print_Area</vt:lpstr>
      <vt:lpstr>'Annual Workplan-7'!Print_Area</vt:lpstr>
      <vt:lpstr>'Annual Workplan-8'!Print_Area</vt:lpstr>
      <vt:lpstr>'Annual Workplan-9'!Print_Area</vt:lpstr>
      <vt:lpstr>'Budget Detail Sheet'!Print_Area</vt:lpstr>
      <vt:lpstr>'Budget Detail Sheet (SAMPLE)'!Print_Area</vt:lpstr>
      <vt:lpstr>'Budget Summary'!Print_Area</vt:lpstr>
      <vt:lpstr>CCCCO!Print_Area</vt:lpstr>
      <vt:lpstr>'Contact Page'!Print_Area</vt:lpstr>
      <vt:lpstr>'Do First'!Print_Area</vt:lpstr>
      <vt:lpstr>Match!Print_Area</vt:lpstr>
      <vt:lpstr>'Workplan Certification'!Print_Area</vt:lpstr>
      <vt:lpstr>'Annual Workplan-1'!Print_Titles</vt:lpstr>
      <vt:lpstr>'Annual Workplan-10'!Print_Titles</vt:lpstr>
      <vt:lpstr>'Annual Workplan-2'!Print_Titles</vt:lpstr>
      <vt:lpstr>'Annual Workplan-3'!Print_Titles</vt:lpstr>
      <vt:lpstr>'Annual Workplan-4'!Print_Titles</vt:lpstr>
      <vt:lpstr>'Annual Workplan-5'!Print_Titles</vt:lpstr>
      <vt:lpstr>'Annual Workplan-6'!Print_Titles</vt:lpstr>
      <vt:lpstr>'Annual Workplan-7'!Print_Titles</vt:lpstr>
      <vt:lpstr>'Annual Workplan-8'!Print_Titles</vt:lpstr>
      <vt:lpstr>'Annual Workplan-9'!Print_Titles</vt:lpstr>
      <vt:lpstr>'Budget Detail Sheet'!Print_Titles</vt:lpstr>
      <vt:lpstr>'Budget Detail Sheet (SAMPLE)'!Print_Titles</vt:lpstr>
      <vt:lpstr>Match!Print_Titles</vt:lpstr>
      <vt:lpstr>'Reverse District Dropdown list '!Rancho_Santiago</vt:lpstr>
      <vt:lpstr>'Reverse District Dropdown list '!Redwoods</vt:lpstr>
      <vt:lpstr>'Reverse District Dropdown list '!Rio_Hondo</vt:lpstr>
      <vt:lpstr>'Reverse District Dropdown list '!Riverside</vt:lpstr>
      <vt:lpstr>'Reverse District Dropdown list '!San_Bernardino</vt:lpstr>
      <vt:lpstr>'Reverse District Dropdown list '!San_Diego</vt:lpstr>
      <vt:lpstr>'Reverse District Dropdown list '!San_Joaquin_Delta</vt:lpstr>
      <vt:lpstr>'Reverse District Dropdown list '!San_Jose_Evergreen</vt:lpstr>
      <vt:lpstr>'Reverse District Dropdown list '!San_Luis_Obispo_County</vt:lpstr>
      <vt:lpstr>'Reverse District Dropdown list '!San_Mateo_County</vt:lpstr>
      <vt:lpstr>'Reverse District Dropdown list '!Santa_Barbara</vt:lpstr>
      <vt:lpstr>'Reverse District Dropdown list '!Santa_Clarita</vt:lpstr>
      <vt:lpstr>'Reverse District Dropdown list '!Santa_Monica</vt:lpstr>
      <vt:lpstr>'Reverse District Dropdown list '!Sequoias</vt:lpstr>
      <vt:lpstr>'Reverse District Dropdown list '!Shasta_Tehama_Trinity_Joint</vt:lpstr>
      <vt:lpstr>'Reverse District Dropdown list '!Sierra_Joint</vt:lpstr>
      <vt:lpstr>'Reverse District Dropdown list '!Siskiyous_Joint</vt:lpstr>
      <vt:lpstr>'Reverse District Dropdown list '!Solano_County</vt:lpstr>
      <vt:lpstr>'Reverse District Dropdown list '!Sonoma_County</vt:lpstr>
      <vt:lpstr>'Reverse District Dropdown list '!South_Orange_County</vt:lpstr>
      <vt:lpstr>'Reverse District Dropdown list '!Southwestern</vt:lpstr>
      <vt:lpstr>'Reverse District Dropdown list '!State_Center</vt:lpstr>
      <vt:lpstr>'Reverse District Dropdown list '!Ventura_County</vt:lpstr>
      <vt:lpstr>'Reverse District Dropdown list '!Victor_Valley</vt:lpstr>
      <vt:lpstr>'Reverse District Dropdown list '!West_Hills</vt:lpstr>
      <vt:lpstr>'Reverse District Dropdown list '!West_Kern</vt:lpstr>
      <vt:lpstr>'Reverse District Dropdown list '!West_Valley_Mission</vt:lpstr>
      <vt:lpstr>'Reverse District Dropdown list '!Yosemite</vt:lpstr>
      <vt:lpstr>'Reverse District Dropdown list '!Yuba</vt:lpstr>
    </vt:vector>
  </TitlesOfParts>
  <Company>DMHC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ALovan</dc:creator>
  <cp:lastModifiedBy>Patel, Nita</cp:lastModifiedBy>
  <cp:lastPrinted>2017-04-26T18:43:18Z</cp:lastPrinted>
  <dcterms:created xsi:type="dcterms:W3CDTF">2002-06-17T20:49:45Z</dcterms:created>
  <dcterms:modified xsi:type="dcterms:W3CDTF">2017-05-04T21:40:18Z</dcterms:modified>
</cp:coreProperties>
</file>