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1536" windowWidth="8880" windowHeight="3936" tabRatio="817"/>
  </bookViews>
  <sheets>
    <sheet name="Do First" sheetId="99" r:id="rId1"/>
    <sheet name="Contact Page" sheetId="110" r:id="rId2"/>
    <sheet name="Budget Summary" sheetId="96" r:id="rId3"/>
    <sheet name="Budget Detail Sheet" sheetId="133" r:id="rId4"/>
    <sheet name="Budget Detail Sheet (SAMPLE)" sheetId="136" r:id="rId5"/>
    <sheet name="Match" sheetId="113" state="veryHidden" r:id="rId6"/>
    <sheet name="Annual Workplan-1" sheetId="111" r:id="rId7"/>
    <sheet name="Annual Workplan-2" sheetId="137" r:id="rId8"/>
    <sheet name="Annual Workplan-3" sheetId="138" r:id="rId9"/>
    <sheet name="Annual Workplan-4" sheetId="139" r:id="rId10"/>
    <sheet name="Annual Workplan-5" sheetId="140" r:id="rId11"/>
    <sheet name="Annual Workplan-6" sheetId="151" r:id="rId12"/>
    <sheet name="Annual Workplan-7" sheetId="150" r:id="rId13"/>
    <sheet name="Annual Workplan-8" sheetId="149" r:id="rId14"/>
    <sheet name="Annual Workplan-9" sheetId="152" r:id="rId15"/>
    <sheet name="Annual Workplan-10" sheetId="148" r:id="rId16"/>
    <sheet name="Funding Amt-Vlookup" sheetId="127" state="veryHidden" r:id="rId17"/>
    <sheet name="Funding Amount" sheetId="123" state="veryHidden" r:id="rId18"/>
    <sheet name="Funding Detail" sheetId="122" state="veryHidden" r:id="rId19"/>
    <sheet name="Funding" sheetId="121" state="veryHidden" r:id="rId20"/>
    <sheet name="Region" sheetId="119" state="veryHidden" r:id="rId21"/>
    <sheet name="If then statement for College" sheetId="102" state="veryHidden" r:id="rId22"/>
    <sheet name="Dropdown List-177" sheetId="144" state="veryHidden" r:id="rId23"/>
    <sheet name="Dropdown List" sheetId="101" state="veryHidden" r:id="rId24"/>
    <sheet name="If then statement for CCD-177" sheetId="142" state="veryHidden" r:id="rId25"/>
    <sheet name="If then statement for CCD" sheetId="132" state="veryHidden" r:id="rId26"/>
    <sheet name="Region to CCD Dropdown List-177" sheetId="141" state="veryHidden" r:id="rId27"/>
    <sheet name="Region to CCD Dropdown List" sheetId="131" state="veryHidden" r:id="rId28"/>
    <sheet name="Reverse Funded Region Dropd-177" sheetId="145" state="veryHidden" r:id="rId29"/>
    <sheet name="Reverse Funded Region Dropdown" sheetId="130" state="veryHidden" r:id="rId30"/>
    <sheet name="Reverse District Dropdown list " sheetId="103" state="veryHidden" r:id="rId31"/>
    <sheet name="RFA Info" sheetId="114" state="veryHidden" r:id="rId32"/>
    <sheet name="If then statement for Region" sheetId="143" state="veryHidden" r:id="rId33"/>
    <sheet name="Sector or Region" sheetId="116" state="veryHidden" r:id="rId34"/>
    <sheet name="Funding Reverse Lookup" sheetId="129" state="veryHidden" r:id="rId35"/>
  </sheets>
  <definedNames>
    <definedName name="_xlnm._FilterDatabase" localSheetId="23" hidden="1">'Dropdown List'!$A$1:$L$73</definedName>
    <definedName name="_xlnm._FilterDatabase" localSheetId="22" hidden="1">'Dropdown List-177'!$A$1:$M$85</definedName>
    <definedName name="_xlnm._FilterDatabase" localSheetId="19" hidden="1">Funding!$A$1:$C$5</definedName>
    <definedName name="_xlnm._FilterDatabase" localSheetId="20" hidden="1">Region!$A$1:$A$74</definedName>
    <definedName name="_xlnm._FilterDatabase" localSheetId="27" hidden="1">'Region to CCD Dropdown List'!$A$1:$R$9</definedName>
    <definedName name="_xlnm._FilterDatabase" localSheetId="26" hidden="1">'Region to CCD Dropdown List-177'!$A$1:$R$6</definedName>
    <definedName name="_xlnm._FilterDatabase" localSheetId="30">'Reverse District Dropdown list '!$A$1:$B$152</definedName>
    <definedName name="_xlnm._FilterDatabase" localSheetId="28" hidden="1">'Reverse Funded Region Dropd-177'!$A$1:$B$72</definedName>
    <definedName name="_xlnm._FilterDatabase" localSheetId="29" hidden="1">'Reverse Funded Region Dropdown'!$A$1:$B$72</definedName>
    <definedName name="_xlnm._FilterDatabase" localSheetId="31" hidden="1">'RFA Info'!$A$1:$B$1</definedName>
    <definedName name="_xlnm._FilterDatabase" localSheetId="33" hidden="1">'Sector or Region'!$C$1:$D$6</definedName>
    <definedName name="Allan_Hancock_Joint" localSheetId="30">'Reverse District Dropdown list '!$A$2:$B$2</definedName>
    <definedName name="Allan_Hancock_Joint" localSheetId="28">'Reverse Funded Region Dropd-177'!$A$2:$A$2</definedName>
    <definedName name="Allan_Hancock_Joint" localSheetId="29">'Reverse Funded Region Dropdown'!$A$2:$A$2</definedName>
    <definedName name="Antelope_Valley" localSheetId="30">'Reverse District Dropdown list '!$A$3:$B$3</definedName>
    <definedName name="Antelope_Valley" localSheetId="28">'Reverse Funded Region Dropd-177'!$A$3:$A$3</definedName>
    <definedName name="Antelope_Valley" localSheetId="29">'Reverse Funded Region Dropdown'!$A$3:$A$3</definedName>
    <definedName name="Barstow" localSheetId="30">'Reverse District Dropdown list '!$A$4:$B$4</definedName>
    <definedName name="Barstow" localSheetId="28">'Reverse Funded Region Dropd-177'!$A$4:$A$4</definedName>
    <definedName name="Barstow" localSheetId="29">'Reverse Funded Region Dropdown'!$A$4:$A$4</definedName>
    <definedName name="Butte_Glenn" localSheetId="30">'Reverse District Dropdown list '!$A$5:$B$5</definedName>
    <definedName name="Butte_Glenn" localSheetId="28">'Reverse Funded Region Dropd-177'!$A$5:$A$5</definedName>
    <definedName name="Butte_Glenn" localSheetId="29">'Reverse Funded Region Dropdown'!$A$5:$A$5</definedName>
    <definedName name="Cabrillo" localSheetId="30">'Reverse District Dropdown list '!$A$6:$B$6</definedName>
    <definedName name="Cabrillo" localSheetId="28">'Reverse Funded Region Dropd-177'!$A$6:$A$6</definedName>
    <definedName name="Cabrillo" localSheetId="29">'Reverse Funded Region Dropdown'!$A$6:$A$6</definedName>
    <definedName name="Cerritos" localSheetId="30">'Reverse District Dropdown list '!$A$7:$B$7</definedName>
    <definedName name="Cerritos" localSheetId="28">'Reverse Funded Region Dropd-177'!$A$7:$A$7</definedName>
    <definedName name="Cerritos" localSheetId="29">'Reverse Funded Region Dropdown'!$A$7:$A$7</definedName>
    <definedName name="Chabot_Las_Positas" localSheetId="30">'Reverse District Dropdown list '!$A$8:$B$8</definedName>
    <definedName name="Chabot_Las_Positas" localSheetId="28">'Reverse Funded Region Dropd-177'!$A$8:$A$8</definedName>
    <definedName name="Chabot_Las_Positas" localSheetId="29">'Reverse Funded Region Dropdown'!$A$8:$A$8</definedName>
    <definedName name="Chaffey" localSheetId="30">'Reverse District Dropdown list '!$A$11:$B$11</definedName>
    <definedName name="Chaffey" localSheetId="28">'Reverse Funded Region Dropd-177'!$A$10:$A$10</definedName>
    <definedName name="Chaffey" localSheetId="29">'Reverse Funded Region Dropdown'!$A$10:$A$10</definedName>
    <definedName name="Citrus" localSheetId="30">'Reverse District Dropdown list '!$A$12:$B$12</definedName>
    <definedName name="Citrus" localSheetId="28">'Reverse Funded Region Dropd-177'!$A$11:$A$11</definedName>
    <definedName name="Citrus" localSheetId="29">'Reverse Funded Region Dropdown'!$A$11:$A$11</definedName>
    <definedName name="Coast" localSheetId="30">'Reverse District Dropdown list '!#REF!</definedName>
    <definedName name="Coast" localSheetId="28">'Reverse Funded Region Dropd-177'!#REF!</definedName>
    <definedName name="Coast" localSheetId="29">'Reverse Funded Region Dropdown'!#REF!</definedName>
    <definedName name="Colleges" localSheetId="6">#REF!</definedName>
    <definedName name="Colleges" localSheetId="15">#REF!</definedName>
    <definedName name="Colleges" localSheetId="7">#REF!</definedName>
    <definedName name="Colleges" localSheetId="8">#REF!</definedName>
    <definedName name="Colleges" localSheetId="9">#REF!</definedName>
    <definedName name="Colleges" localSheetId="10">#REF!</definedName>
    <definedName name="Colleges" localSheetId="11">#REF!</definedName>
    <definedName name="Colleges" localSheetId="12">#REF!</definedName>
    <definedName name="Colleges" localSheetId="13">#REF!</definedName>
    <definedName name="Colleges" localSheetId="14">#REF!</definedName>
    <definedName name="Colleges" localSheetId="3">#REF!</definedName>
    <definedName name="Colleges" localSheetId="4">#REF!</definedName>
    <definedName name="Colleges" localSheetId="1">#REF!</definedName>
    <definedName name="Colleges" localSheetId="19">#REF!</definedName>
    <definedName name="Colleges" localSheetId="17">#REF!</definedName>
    <definedName name="Colleges" localSheetId="18">#REF!</definedName>
    <definedName name="Colleges" localSheetId="34">#REF!</definedName>
    <definedName name="Colleges" localSheetId="25">#REF!</definedName>
    <definedName name="Colleges" localSheetId="24">#REF!</definedName>
    <definedName name="Colleges" localSheetId="5">#REF!</definedName>
    <definedName name="Colleges" localSheetId="20">#REF!</definedName>
    <definedName name="Colleges" localSheetId="27">#REF!</definedName>
    <definedName name="Colleges" localSheetId="26">#REF!</definedName>
    <definedName name="Colleges" localSheetId="30">#REF!</definedName>
    <definedName name="Colleges" localSheetId="28">#REF!</definedName>
    <definedName name="Colleges" localSheetId="29">#REF!</definedName>
    <definedName name="Colleges" localSheetId="33">#REF!</definedName>
    <definedName name="Colleges">#REF!</definedName>
    <definedName name="Columbia_College" localSheetId="30">'Reverse District Dropdown list '!#REF!</definedName>
    <definedName name="Columbia_College" localSheetId="28">'Reverse Funded Region Dropd-177'!#REF!</definedName>
    <definedName name="Columbia_College" localSheetId="29">'Reverse Funded Region Dropdown'!#REF!</definedName>
    <definedName name="Compton" localSheetId="30">'Reverse District Dropdown list '!$A$19:$B$19</definedName>
    <definedName name="Compton" localSheetId="28">'Reverse Funded Region Dropd-177'!$A$14:$A$14</definedName>
    <definedName name="Compton" localSheetId="29">'Reverse Funded Region Dropdown'!$A$14:$A$14</definedName>
    <definedName name="Contra_Costa" localSheetId="30">'Reverse District Dropdown list '!$A$20:$B$20</definedName>
    <definedName name="Contra_Costa" localSheetId="28">'Reverse Funded Region Dropd-177'!$A$15:$A$15</definedName>
    <definedName name="Contra_Costa" localSheetId="29">'Reverse Funded Region Dropdown'!$A$15:$A$15</definedName>
    <definedName name="Copper_Mountain" localSheetId="30">'Reverse District Dropdown list '!$A$24:$B$24</definedName>
    <definedName name="Copper_Mountain" localSheetId="28">'Reverse Funded Region Dropd-177'!$A$18:$A$18</definedName>
    <definedName name="Copper_Mountain" localSheetId="29">'Reverse Funded Region Dropdown'!$A$18:$A$18</definedName>
    <definedName name="Desert" localSheetId="30">'Reverse District Dropdown list '!$A$25:$B$25</definedName>
    <definedName name="Desert" localSheetId="28">'Reverse Funded Region Dropd-177'!$A$19:$A$19</definedName>
    <definedName name="Desert" localSheetId="29">'Reverse Funded Region Dropdown'!$A$19:$A$19</definedName>
    <definedName name="DISTRICT2" localSheetId="15">#REF!</definedName>
    <definedName name="DISTRICT2" localSheetId="11">#REF!</definedName>
    <definedName name="DISTRICT2" localSheetId="12">#REF!</definedName>
    <definedName name="DISTRICT2" localSheetId="13">#REF!</definedName>
    <definedName name="DISTRICT2" localSheetId="14">#REF!</definedName>
    <definedName name="DISTRICT2">#REF!</definedName>
    <definedName name="Districts" localSheetId="6">#REF!</definedName>
    <definedName name="Districts" localSheetId="15">#REF!</definedName>
    <definedName name="Districts" localSheetId="7">#REF!</definedName>
    <definedName name="Districts" localSheetId="8">#REF!</definedName>
    <definedName name="Districts" localSheetId="9">#REF!</definedName>
    <definedName name="Districts" localSheetId="10">#REF!</definedName>
    <definedName name="Districts" localSheetId="11">#REF!</definedName>
    <definedName name="Districts" localSheetId="12">#REF!</definedName>
    <definedName name="Districts" localSheetId="13">#REF!</definedName>
    <definedName name="Districts" localSheetId="14">#REF!</definedName>
    <definedName name="Districts" localSheetId="3">#REF!</definedName>
    <definedName name="Districts" localSheetId="4">#REF!</definedName>
    <definedName name="Districts" localSheetId="1">#REF!</definedName>
    <definedName name="Districts" localSheetId="19">#REF!</definedName>
    <definedName name="Districts" localSheetId="17">#REF!</definedName>
    <definedName name="Districts" localSheetId="18">#REF!</definedName>
    <definedName name="Districts" localSheetId="34">#REF!</definedName>
    <definedName name="Districts" localSheetId="25">#REF!</definedName>
    <definedName name="Districts" localSheetId="24">#REF!</definedName>
    <definedName name="Districts" localSheetId="5">#REF!</definedName>
    <definedName name="Districts" localSheetId="20">#REF!</definedName>
    <definedName name="Districts" localSheetId="27">#REF!</definedName>
    <definedName name="Districts" localSheetId="26">#REF!</definedName>
    <definedName name="Districts" localSheetId="30">#REF!</definedName>
    <definedName name="Districts" localSheetId="28">#REF!</definedName>
    <definedName name="Districts" localSheetId="29">#REF!</definedName>
    <definedName name="Districts" localSheetId="33">#REF!</definedName>
    <definedName name="Districts">#REF!</definedName>
    <definedName name="El_Camino" localSheetId="30">'Reverse District Dropdown list '!$A$26:$B$26</definedName>
    <definedName name="El_Camino" localSheetId="28">'Reverse Funded Region Dropd-177'!$A$20:$A$20</definedName>
    <definedName name="El_Camino" localSheetId="29">'Reverse Funded Region Dropdown'!$A$20:$A$20</definedName>
    <definedName name="Feather_River" localSheetId="30">'Reverse District Dropdown list '!$A$28:$B$28</definedName>
    <definedName name="Feather_River" localSheetId="28">'Reverse Funded Region Dropd-177'!$A$21:$A$21</definedName>
    <definedName name="Feather_River" localSheetId="29">'Reverse Funded Region Dropdown'!$A$21:$A$21</definedName>
    <definedName name="Foothill_DeAnza" localSheetId="30">'Reverse District Dropdown list '!$A$29:$B$29</definedName>
    <definedName name="Foothill_DeAnza" localSheetId="28">'Reverse Funded Region Dropd-177'!$A$22:$A$22</definedName>
    <definedName name="Foothill_DeAnza" localSheetId="29">'Reverse Funded Region Dropdown'!$A$22:$A$22</definedName>
    <definedName name="Funding" localSheetId="15">#REF!</definedName>
    <definedName name="Funding" localSheetId="7">#REF!</definedName>
    <definedName name="Funding" localSheetId="8">#REF!</definedName>
    <definedName name="Funding" localSheetId="9">#REF!</definedName>
    <definedName name="Funding" localSheetId="10">#REF!</definedName>
    <definedName name="Funding" localSheetId="11">#REF!</definedName>
    <definedName name="Funding" localSheetId="12">#REF!</definedName>
    <definedName name="Funding" localSheetId="13">#REF!</definedName>
    <definedName name="Funding" localSheetId="14">#REF!</definedName>
    <definedName name="Funding" localSheetId="3">#REF!</definedName>
    <definedName name="Funding" localSheetId="4">#REF!</definedName>
    <definedName name="Funding" localSheetId="25">#REF!</definedName>
    <definedName name="Funding" localSheetId="24">#REF!</definedName>
    <definedName name="Funding" localSheetId="27">#REF!</definedName>
    <definedName name="Funding" localSheetId="26">#REF!</definedName>
    <definedName name="Funding" localSheetId="28">#REF!</definedName>
    <definedName name="Funding" localSheetId="29">#REF!</definedName>
    <definedName name="Funding">#REF!</definedName>
    <definedName name="Gavilan" localSheetId="30">'Reverse District Dropdown list '!$A$33:$B$33</definedName>
    <definedName name="Gavilan" localSheetId="28">'Reverse Funded Region Dropd-177'!$A$25:$A$25</definedName>
    <definedName name="Gavilan" localSheetId="29">'Reverse Funded Region Dropdown'!$A$25:$A$25</definedName>
    <definedName name="Glendale" localSheetId="30">'Reverse District Dropdown list '!$A$34:$B$34</definedName>
    <definedName name="Glendale" localSheetId="28">'Reverse Funded Region Dropd-177'!$A$26:$A$26</definedName>
    <definedName name="Glendale" localSheetId="29">'Reverse Funded Region Dropdown'!$A$26:$A$26</definedName>
    <definedName name="Grossmont_Cuyamaca" localSheetId="30">'Reverse District Dropdown list '!$A$35:$B$35</definedName>
    <definedName name="Grossmont_Cuyamaca" localSheetId="28">'Reverse Funded Region Dropd-177'!$A$27:$A$27</definedName>
    <definedName name="Grossmont_Cuyamaca" localSheetId="29">'Reverse Funded Region Dropdown'!$A$27:$A$27</definedName>
    <definedName name="Hartnell" localSheetId="30">'Reverse District Dropdown list '!$A$45:$B$45</definedName>
    <definedName name="Hartnell" localSheetId="28">'Reverse Funded Region Dropd-177'!$A$29:$A$29</definedName>
    <definedName name="Hartnell" localSheetId="29">'Reverse Funded Region Dropdown'!$A$29:$A$29</definedName>
    <definedName name="Imperial" localSheetId="30">'Reverse District Dropdown list '!$A$49:$B$49</definedName>
    <definedName name="Imperial" localSheetId="28">'Reverse Funded Region Dropd-177'!$A$30:$A$30</definedName>
    <definedName name="Imperial" localSheetId="29">'Reverse Funded Region Dropdown'!$A$30:$A$30</definedName>
    <definedName name="Kern" localSheetId="30">'Reverse District Dropdown list '!$A$50:$B$50</definedName>
    <definedName name="Kern" localSheetId="28">'Reverse Funded Region Dropd-177'!$A$31:$A$31</definedName>
    <definedName name="Kern" localSheetId="29">'Reverse Funded Region Dropdown'!$A$31:$A$31</definedName>
    <definedName name="Lake_Tahoe" localSheetId="30">'Reverse District Dropdown list '!$A$53:$B$53</definedName>
    <definedName name="Lake_Tahoe" localSheetId="28">'Reverse Funded Region Dropd-177'!$A$34:$A$34</definedName>
    <definedName name="Lake_Tahoe" localSheetId="29">'Reverse Funded Region Dropdown'!$A$34:$A$34</definedName>
    <definedName name="Lassen" localSheetId="30">'Reverse District Dropdown list '!$A$54:$B$54</definedName>
    <definedName name="Lassen" localSheetId="28">'Reverse Funded Region Dropd-177'!$A$35:$A$35</definedName>
    <definedName name="Lassen" localSheetId="29">'Reverse Funded Region Dropdown'!$A$35:$A$35</definedName>
    <definedName name="Long_Beach" localSheetId="30">'Reverse District Dropdown list '!$A$55:$B$55</definedName>
    <definedName name="Long_Beach" localSheetId="28">'Reverse Funded Region Dropd-177'!$A$36:$A$36</definedName>
    <definedName name="Long_Beach" localSheetId="29">'Reverse Funded Region Dropdown'!$A$36:$A$36</definedName>
    <definedName name="Los_Angeles" localSheetId="30">'Reverse District Dropdown list '!$A$56:$B$56</definedName>
    <definedName name="Los_Angeles" localSheetId="28">'Reverse Funded Region Dropd-177'!$A$37:$A$37</definedName>
    <definedName name="Los_Angeles" localSheetId="29">'Reverse Funded Region Dropdown'!$A$37:$A$37</definedName>
    <definedName name="Los_Rios" localSheetId="30">'Reverse District Dropdown list '!$A$70:$B$70</definedName>
    <definedName name="Los_Rios" localSheetId="28">'Reverse Funded Region Dropd-177'!$A$46:$A$46</definedName>
    <definedName name="Los_Rios" localSheetId="29">'Reverse Funded Region Dropdown'!$A$46:$A$46</definedName>
    <definedName name="Marin" localSheetId="30">'Reverse District Dropdown list '!$A$79:$B$79</definedName>
    <definedName name="Marin" localSheetId="28">'Reverse Funded Region Dropd-177'!$A$50:$A$50</definedName>
    <definedName name="Marin" localSheetId="29">'Reverse Funded Region Dropdown'!$A$50:$A$50</definedName>
    <definedName name="Mendocino_Lake" localSheetId="30">'Reverse District Dropdown list '!$A$80:$B$80</definedName>
    <definedName name="Mendocino_Lake" localSheetId="28">'Reverse Funded Region Dropd-177'!$A$51:$A$51</definedName>
    <definedName name="Mendocino_Lake" localSheetId="29">'Reverse Funded Region Dropdown'!$A$51:$A$51</definedName>
    <definedName name="Merced" localSheetId="30">'Reverse District Dropdown list '!$A$81:$B$81</definedName>
    <definedName name="Merced" localSheetId="28">'Reverse Funded Region Dropd-177'!$A$52:$A$52</definedName>
    <definedName name="Merced" localSheetId="29">'Reverse Funded Region Dropdown'!$A$52:$A$52</definedName>
    <definedName name="MiraCosta" localSheetId="30">'Reverse District Dropdown list '!$A$83:$B$83</definedName>
    <definedName name="MiraCosta" localSheetId="28">'Reverse Funded Region Dropd-177'!$A$53:$A$53</definedName>
    <definedName name="MiraCosta" localSheetId="29">'Reverse Funded Region Dropdown'!$A$53:$A$53</definedName>
    <definedName name="Mission_College" localSheetId="30">'Reverse District Dropdown list '!#REF!</definedName>
    <definedName name="Mission_College" localSheetId="28">'Reverse Funded Region Dropd-177'!#REF!</definedName>
    <definedName name="Mission_College" localSheetId="29">'Reverse Funded Region Dropdown'!#REF!</definedName>
    <definedName name="Monterey_Peninsula" localSheetId="30">'Reverse District Dropdown list '!$A$84:$B$84</definedName>
    <definedName name="Monterey_Peninsula" localSheetId="28">'Reverse Funded Region Dropd-177'!$A$54:$A$54</definedName>
    <definedName name="Monterey_Peninsula" localSheetId="29">'Reverse Funded Region Dropdown'!$A$54:$A$54</definedName>
    <definedName name="Moorpark_College" localSheetId="30">'Reverse District Dropdown list '!$A$142:$B$142</definedName>
    <definedName name="Moorpark_College" localSheetId="28">'Reverse Funded Region Dropd-177'!$A$102:$A$102</definedName>
    <definedName name="Moorpark_College" localSheetId="29">'Reverse Funded Region Dropdown'!$A$102:$A$102</definedName>
    <definedName name="Mt._San_Antonio" localSheetId="30">'Reverse District Dropdown list '!$A$87:$B$87</definedName>
    <definedName name="Mt._San_Antonio" localSheetId="28">'Reverse Funded Region Dropd-177'!$A$55:$A$55</definedName>
    <definedName name="Mt._San_Antonio" localSheetId="29">'Reverse Funded Region Dropdown'!$A$55:$A$55</definedName>
    <definedName name="Mt._San_Jacinto" localSheetId="30">'Reverse District Dropdown list '!$A$88:$B$88</definedName>
    <definedName name="Mt._San_Jacinto" localSheetId="28">'Reverse Funded Region Dropd-177'!$A$56:$A$56</definedName>
    <definedName name="Mt._San_Jacinto" localSheetId="29">'Reverse Funded Region Dropdown'!$A$56:$A$56</definedName>
    <definedName name="Napa_Valley" localSheetId="30">'Reverse District Dropdown list '!$A$89:$B$89</definedName>
    <definedName name="Napa_Valley" localSheetId="28">'Reverse Funded Region Dropd-177'!$A$57:$A$57</definedName>
    <definedName name="Napa_Valley" localSheetId="29">'Reverse Funded Region Dropdown'!$A$57:$A$57</definedName>
    <definedName name="North_Orange_County" localSheetId="30">'Reverse District Dropdown list '!$A$90:$B$90</definedName>
    <definedName name="North_Orange_County" localSheetId="28">'Reverse Funded Region Dropd-177'!$A$58:$A$58</definedName>
    <definedName name="North_Orange_County" localSheetId="29">'Reverse Funded Region Dropdown'!$A$58:$A$58</definedName>
    <definedName name="Ohlone" localSheetId="30">'Reverse District Dropdown list '!$A$92:$B$92</definedName>
    <definedName name="Ohlone" localSheetId="28">'Reverse Funded Region Dropd-177'!$A$60:$A$60</definedName>
    <definedName name="Ohlone" localSheetId="29">'Reverse Funded Region Dropdown'!$A$60:$A$60</definedName>
    <definedName name="Palo_Verde" localSheetId="30">'Reverse District Dropdown list '!$A$93:$B$93</definedName>
    <definedName name="Palo_Verde" localSheetId="28">'Reverse Funded Region Dropd-177'!$A$61:$A$61</definedName>
    <definedName name="Palo_Verde" localSheetId="29">'Reverse Funded Region Dropdown'!$A$61:$A$61</definedName>
    <definedName name="Palomar" localSheetId="30">'Reverse District Dropdown list '!$A$94:$B$94</definedName>
    <definedName name="Palomar" localSheetId="28">'Reverse Funded Region Dropd-177'!$A$62:$A$62</definedName>
    <definedName name="Palomar" localSheetId="29">'Reverse Funded Region Dropdown'!$A$62:$A$62</definedName>
    <definedName name="Pasadena_Area" localSheetId="30">'Reverse District Dropdown list '!$A$95:$B$95</definedName>
    <definedName name="Pasadena_Area" localSheetId="28">'Reverse Funded Region Dropd-177'!$A$63:$A$63</definedName>
    <definedName name="Pasadena_Area" localSheetId="29">'Reverse Funded Region Dropdown'!$A$63:$A$63</definedName>
    <definedName name="Peralta" localSheetId="30">'Reverse District Dropdown list '!$A$96:$B$96</definedName>
    <definedName name="Peralta" localSheetId="28">'Reverse Funded Region Dropd-177'!$A$64:$A$64</definedName>
    <definedName name="Peralta" localSheetId="29">'Reverse Funded Region Dropdown'!$A$64:$A$64</definedName>
    <definedName name="_xlnm.Print_Area" localSheetId="6">'Annual Workplan-1'!$A$1:$G$31</definedName>
    <definedName name="_xlnm.Print_Area" localSheetId="15">'Annual Workplan-10'!$A$1:$G$31</definedName>
    <definedName name="_xlnm.Print_Area" localSheetId="7">'Annual Workplan-2'!$A$1:$G$31</definedName>
    <definedName name="_xlnm.Print_Area" localSheetId="8">'Annual Workplan-3'!$A$1:$G$31</definedName>
    <definedName name="_xlnm.Print_Area" localSheetId="9">'Annual Workplan-4'!$A$1:$G$31</definedName>
    <definedName name="_xlnm.Print_Area" localSheetId="10">'Annual Workplan-5'!$A$1:$G$31</definedName>
    <definedName name="_xlnm.Print_Area" localSheetId="11">'Annual Workplan-6'!$A$1:$G$31</definedName>
    <definedName name="_xlnm.Print_Area" localSheetId="12">'Annual Workplan-7'!$A$1:$G$31</definedName>
    <definedName name="_xlnm.Print_Area" localSheetId="13">'Annual Workplan-8'!$A$1:$G$31</definedName>
    <definedName name="_xlnm.Print_Area" localSheetId="14">'Annual Workplan-9'!$A$1:$G$31</definedName>
    <definedName name="_xlnm.Print_Area" localSheetId="3">'Budget Detail Sheet'!$A$1:$D$57</definedName>
    <definedName name="_xlnm.Print_Area" localSheetId="4">'Budget Detail Sheet (SAMPLE)'!$A$1:$D$65</definedName>
    <definedName name="_xlnm.Print_Area" localSheetId="2">'Budget Summary'!$A$1:$E$34</definedName>
    <definedName name="_xlnm.Print_Area" localSheetId="1">'Contact Page'!$A$1:$G$45</definedName>
    <definedName name="_xlnm.Print_Area" localSheetId="0">'Do First'!$A$1:$M$28</definedName>
    <definedName name="_xlnm.Print_Area" localSheetId="5">Match!$A$1:$E$49</definedName>
    <definedName name="_xlnm.Print_Titles" localSheetId="6">'Annual Workplan-1'!$1:$12</definedName>
    <definedName name="_xlnm.Print_Titles" localSheetId="15">'Annual Workplan-10'!$1:$12</definedName>
    <definedName name="_xlnm.Print_Titles" localSheetId="7">'Annual Workplan-2'!$1:$12</definedName>
    <definedName name="_xlnm.Print_Titles" localSheetId="8">'Annual Workplan-3'!$1:$12</definedName>
    <definedName name="_xlnm.Print_Titles" localSheetId="9">'Annual Workplan-4'!$1:$12</definedName>
    <definedName name="_xlnm.Print_Titles" localSheetId="10">'Annual Workplan-5'!$1:$12</definedName>
    <definedName name="_xlnm.Print_Titles" localSheetId="11">'Annual Workplan-6'!$1:$12</definedName>
    <definedName name="_xlnm.Print_Titles" localSheetId="12">'Annual Workplan-7'!$1:$12</definedName>
    <definedName name="_xlnm.Print_Titles" localSheetId="13">'Annual Workplan-8'!$1:$12</definedName>
    <definedName name="_xlnm.Print_Titles" localSheetId="14">'Annual Workplan-9'!$1:$12</definedName>
    <definedName name="_xlnm.Print_Titles" localSheetId="3">'Budget Detail Sheet'!$1:$11</definedName>
    <definedName name="_xlnm.Print_Titles" localSheetId="4">'Budget Detail Sheet (SAMPLE)'!$1:$11</definedName>
    <definedName name="_xlnm.Print_Titles" localSheetId="5">Match!$1:$10</definedName>
    <definedName name="Rancho_Santiago" localSheetId="30">'Reverse District Dropdown list '!$A$104:$B$104</definedName>
    <definedName name="Rancho_Santiago" localSheetId="28">'Reverse Funded Region Dropd-177'!$A$68:$A$68</definedName>
    <definedName name="Rancho_Santiago" localSheetId="29">'Reverse Funded Region Dropdown'!$A$68:$A$68</definedName>
    <definedName name="Redwoods" localSheetId="30">'Reverse District Dropdown list '!$A$107:$B$107</definedName>
    <definedName name="Redwoods" localSheetId="28">'Reverse Funded Region Dropd-177'!$A$70:$A$70</definedName>
    <definedName name="Redwoods" localSheetId="29">'Reverse Funded Region Dropdown'!$A$70:$A$70</definedName>
    <definedName name="Rio_Hondo" localSheetId="30">'Reverse District Dropdown list '!$A$108:$B$108</definedName>
    <definedName name="Rio_Hondo" localSheetId="28">'Reverse Funded Region Dropd-177'!$A$71:$A$71</definedName>
    <definedName name="Rio_Hondo" localSheetId="29">'Reverse Funded Region Dropdown'!$A$71:$A$71</definedName>
    <definedName name="Riverside" localSheetId="30">'Reverse District Dropdown list '!$A$110:$B$110</definedName>
    <definedName name="Riverside" localSheetId="28">'Reverse Funded Region Dropd-177'!$A$72:$A$72</definedName>
    <definedName name="Riverside" localSheetId="29">'Reverse Funded Region Dropdown'!$A$72:$A$72</definedName>
    <definedName name="San_Bernardino" localSheetId="30">'Reverse District Dropdown list '!$A$115:$B$115</definedName>
    <definedName name="San_Bernardino" localSheetId="28">'Reverse Funded Region Dropd-177'!$A$75:$A$75</definedName>
    <definedName name="San_Bernardino" localSheetId="29">'Reverse Funded Region Dropdown'!$A$75:$A$75</definedName>
    <definedName name="San_Diego" localSheetId="30">'Reverse District Dropdown list '!$A$117:$B$117</definedName>
    <definedName name="San_Diego" localSheetId="28">'Reverse Funded Region Dropd-177'!$A$77:$A$77</definedName>
    <definedName name="San_Diego" localSheetId="29">'Reverse Funded Region Dropdown'!$A$77:$A$77</definedName>
    <definedName name="San_Francisco" localSheetId="30">'Reverse District Dropdown list '!#REF!</definedName>
    <definedName name="San_Francisco" localSheetId="28">'Reverse Funded Region Dropd-177'!#REF!</definedName>
    <definedName name="San_Francisco" localSheetId="29">'Reverse Funded Region Dropdown'!#REF!</definedName>
    <definedName name="San_Joaquin_Delta" localSheetId="30">'Reverse District Dropdown list '!$A$120:$B$120</definedName>
    <definedName name="San_Joaquin_Delta" localSheetId="28">'Reverse Funded Region Dropd-177'!$A$80:$A$80</definedName>
    <definedName name="San_Joaquin_Delta" localSheetId="29">'Reverse Funded Region Dropdown'!$A$80:$A$80</definedName>
    <definedName name="San_Jose_Evergreen" localSheetId="30">'Reverse District Dropdown list '!$A$121:$B$121</definedName>
    <definedName name="San_Jose_Evergreen" localSheetId="28">'Reverse Funded Region Dropd-177'!$A$81:$A$81</definedName>
    <definedName name="San_Jose_Evergreen" localSheetId="29">'Reverse Funded Region Dropdown'!$A$81:$A$81</definedName>
    <definedName name="San_Luis_Obispo_County" localSheetId="30">'Reverse District Dropdown list '!$A$123:$B$123</definedName>
    <definedName name="San_Luis_Obispo_County" localSheetId="28">'Reverse Funded Region Dropd-177'!$A$83:$A$83</definedName>
    <definedName name="San_Luis_Obispo_County" localSheetId="29">'Reverse Funded Region Dropdown'!$A$83:$A$83</definedName>
    <definedName name="San_Mateo_County" localSheetId="30">'Reverse District Dropdown list '!$A$124:$B$124</definedName>
    <definedName name="San_Mateo_County" localSheetId="28">'Reverse Funded Region Dropd-177'!$A$84:$A$84</definedName>
    <definedName name="San_Mateo_County" localSheetId="29">'Reverse Funded Region Dropdown'!$A$84:$A$84</definedName>
    <definedName name="Santa_Barbara" localSheetId="30">'Reverse District Dropdown list '!$A$127:$B$127</definedName>
    <definedName name="Santa_Barbara" localSheetId="28">'Reverse Funded Region Dropd-177'!$A$87:$A$87</definedName>
    <definedName name="Santa_Barbara" localSheetId="29">'Reverse Funded Region Dropdown'!$A$87:$A$87</definedName>
    <definedName name="Santa_Clarita" localSheetId="30">'Reverse District Dropdown list '!$A$128:$B$128</definedName>
    <definedName name="Santa_Clarita" localSheetId="28">'Reverse Funded Region Dropd-177'!$A$88:$A$88</definedName>
    <definedName name="Santa_Clarita" localSheetId="29">'Reverse Funded Region Dropdown'!$A$88:$A$88</definedName>
    <definedName name="Santa_Monica" localSheetId="30">'Reverse District Dropdown list '!$A$129:$B$129</definedName>
    <definedName name="Santa_Monica" localSheetId="28">'Reverse Funded Region Dropd-177'!$A$89:$A$89</definedName>
    <definedName name="Santa_Monica" localSheetId="29">'Reverse Funded Region Dropdown'!$A$89:$A$89</definedName>
    <definedName name="Sequoias" localSheetId="30">'Reverse District Dropdown list '!$A$130:$B$130</definedName>
    <definedName name="Sequoias" localSheetId="28">'Reverse Funded Region Dropd-177'!$A$90:$A$90</definedName>
    <definedName name="Sequoias" localSheetId="29">'Reverse Funded Region Dropdown'!$A$90:$A$90</definedName>
    <definedName name="Shasta_Tehama_Trinity_Joint" localSheetId="30">'Reverse District Dropdown list '!$A$131:$B$131</definedName>
    <definedName name="Shasta_Tehama_Trinity_Joint" localSheetId="28">'Reverse Funded Region Dropd-177'!$A$91:$A$91</definedName>
    <definedName name="Shasta_Tehama_Trinity_Joint" localSheetId="29">'Reverse Funded Region Dropdown'!$A$91:$A$91</definedName>
    <definedName name="Sierra_Joint" localSheetId="30">'Reverse District Dropdown list '!$A$132:$B$132</definedName>
    <definedName name="Sierra_Joint" localSheetId="28">'Reverse Funded Region Dropd-177'!$A$92:$A$92</definedName>
    <definedName name="Sierra_Joint" localSheetId="29">'Reverse Funded Region Dropdown'!$A$92:$A$92</definedName>
    <definedName name="Siskiyous_Joint" localSheetId="30">'Reverse District Dropdown list '!$A$133:$B$133</definedName>
    <definedName name="Siskiyous_Joint" localSheetId="28">'Reverse Funded Region Dropd-177'!$A$93:$A$93</definedName>
    <definedName name="Siskiyous_Joint" localSheetId="29">'Reverse Funded Region Dropdown'!$A$93:$A$93</definedName>
    <definedName name="Solano_County" localSheetId="30">'Reverse District Dropdown list '!$A$134:$B$134</definedName>
    <definedName name="Solano_County" localSheetId="28">'Reverse Funded Region Dropd-177'!$A$94:$A$94</definedName>
    <definedName name="Solano_County" localSheetId="29">'Reverse Funded Region Dropdown'!$A$94:$A$94</definedName>
    <definedName name="Sonoma_County" localSheetId="30">'Reverse District Dropdown list '!$A$135:$B$135</definedName>
    <definedName name="Sonoma_County" localSheetId="28">'Reverse Funded Region Dropd-177'!$A$95:$A$95</definedName>
    <definedName name="Sonoma_County" localSheetId="29">'Reverse Funded Region Dropdown'!$A$95:$A$95</definedName>
    <definedName name="South_Orange_County" localSheetId="30">'Reverse District Dropdown list '!$A$136:$B$136</definedName>
    <definedName name="South_Orange_County" localSheetId="28">'Reverse Funded Region Dropd-177'!$A$96:$A$96</definedName>
    <definedName name="South_Orange_County" localSheetId="29">'Reverse Funded Region Dropdown'!$A$96:$A$96</definedName>
    <definedName name="Southwestern" localSheetId="30">'Reverse District Dropdown list '!$A$138:$B$138</definedName>
    <definedName name="Southwestern" localSheetId="28">'Reverse Funded Region Dropd-177'!$A$98:$A$98</definedName>
    <definedName name="Southwestern" localSheetId="29">'Reverse Funded Region Dropdown'!$A$98:$A$98</definedName>
    <definedName name="State_Center" localSheetId="30">'Reverse District Dropdown list '!$A$139:$B$139</definedName>
    <definedName name="State_Center" localSheetId="28">'Reverse Funded Region Dropd-177'!$A$99:$A$99</definedName>
    <definedName name="State_Center" localSheetId="29">'Reverse Funded Region Dropdown'!$A$99:$A$99</definedName>
    <definedName name="Taft_College" localSheetId="30">'Reverse District Dropdown list '!#REF!</definedName>
    <definedName name="Taft_College" localSheetId="28">'Reverse Funded Region Dropd-177'!#REF!</definedName>
    <definedName name="Taft_College" localSheetId="29">'Reverse Funded Region Dropdown'!#REF!</definedName>
    <definedName name="test" localSheetId="6">#REF!</definedName>
    <definedName name="test" localSheetId="15">#REF!</definedName>
    <definedName name="test" localSheetId="7">#REF!</definedName>
    <definedName name="test" localSheetId="8">#REF!</definedName>
    <definedName name="test" localSheetId="9">#REF!</definedName>
    <definedName name="test" localSheetId="10">#REF!</definedName>
    <definedName name="test" localSheetId="11">#REF!</definedName>
    <definedName name="test" localSheetId="12">#REF!</definedName>
    <definedName name="test" localSheetId="13">#REF!</definedName>
    <definedName name="test" localSheetId="14">#REF!</definedName>
    <definedName name="test" localSheetId="3">#REF!</definedName>
    <definedName name="test" localSheetId="4">#REF!</definedName>
    <definedName name="test" localSheetId="1">#REF!</definedName>
    <definedName name="test" localSheetId="19">#REF!</definedName>
    <definedName name="test" localSheetId="17">#REF!</definedName>
    <definedName name="test" localSheetId="18">#REF!</definedName>
    <definedName name="test" localSheetId="34">#REF!</definedName>
    <definedName name="test" localSheetId="25">#REF!</definedName>
    <definedName name="test" localSheetId="24">#REF!</definedName>
    <definedName name="test" localSheetId="5">#REF!</definedName>
    <definedName name="test" localSheetId="20">#REF!</definedName>
    <definedName name="test" localSheetId="27">#REF!</definedName>
    <definedName name="test" localSheetId="26">#REF!</definedName>
    <definedName name="test" localSheetId="28">#REF!</definedName>
    <definedName name="test" localSheetId="29">#REF!</definedName>
    <definedName name="test" localSheetId="33">#REF!</definedName>
    <definedName name="test">#REF!</definedName>
    <definedName name="Ventura_County" localSheetId="30">'Reverse District Dropdown list '!$A$141:$B$141</definedName>
    <definedName name="Ventura_County" localSheetId="28">'Reverse Funded Region Dropd-177'!$A$101:$A$101</definedName>
    <definedName name="Ventura_County" localSheetId="29">'Reverse Funded Region Dropdown'!$A$101:$A$101</definedName>
    <definedName name="Victor_Valley" localSheetId="30">'Reverse District Dropdown list '!$A$144:$B$144</definedName>
    <definedName name="Victor_Valley" localSheetId="28">'Reverse Funded Region Dropd-177'!$A$104:$A$104</definedName>
    <definedName name="Victor_Valley" localSheetId="29">'Reverse Funded Region Dropdown'!$A$104:$A$104</definedName>
    <definedName name="Victor_Valley_College" localSheetId="30">'Reverse District Dropdown list '!#REF!</definedName>
    <definedName name="Victor_Valley_College" localSheetId="28">'Reverse Funded Region Dropd-177'!#REF!</definedName>
    <definedName name="Victor_Valley_College" localSheetId="29">'Reverse Funded Region Dropdown'!#REF!</definedName>
    <definedName name="West_Hills" localSheetId="30">'Reverse District Dropdown list '!$A$145:$B$145</definedName>
    <definedName name="West_Hills" localSheetId="28">'Reverse Funded Region Dropd-177'!$A$105:$A$105</definedName>
    <definedName name="West_Hills" localSheetId="29">'Reverse Funded Region Dropdown'!$A$105:$A$105</definedName>
    <definedName name="West_Hills_College_Coalinga" localSheetId="30">'Reverse District Dropdown list '!#REF!</definedName>
    <definedName name="West_Hills_College_Coalinga" localSheetId="28">'Reverse Funded Region Dropd-177'!#REF!</definedName>
    <definedName name="West_Hills_College_Coalinga" localSheetId="29">'Reverse Funded Region Dropdown'!#REF!</definedName>
    <definedName name="West_Kern" localSheetId="30">'Reverse District Dropdown list '!$A$147:$B$147</definedName>
    <definedName name="West_Kern" localSheetId="28">'Reverse Funded Region Dropd-177'!$A$107:$A$107</definedName>
    <definedName name="West_Kern" localSheetId="29">'Reverse Funded Region Dropdown'!$A$107:$A$107</definedName>
    <definedName name="West_Valley_Mission" localSheetId="30">'Reverse District Dropdown list '!$A$148:$B$148</definedName>
    <definedName name="West_Valley_Mission" localSheetId="28">'Reverse Funded Region Dropd-177'!$A$108:$A$108</definedName>
    <definedName name="West_Valley_Mission" localSheetId="29">'Reverse Funded Region Dropdown'!$A$108:$A$108</definedName>
    <definedName name="Woodland_Community_College" localSheetId="30">'Reverse District Dropdown list '!#REF!</definedName>
    <definedName name="Woodland_Community_College" localSheetId="28">'Reverse Funded Region Dropd-177'!#REF!</definedName>
    <definedName name="Woodland_Community_College" localSheetId="29">'Reverse Funded Region Dropdown'!#REF!</definedName>
    <definedName name="Yosemite" localSheetId="30">'Reverse District Dropdown list '!$A$150:$B$150</definedName>
    <definedName name="Yosemite" localSheetId="28">'Reverse Funded Region Dropd-177'!$A$110:$A$110</definedName>
    <definedName name="Yosemite" localSheetId="29">'Reverse Funded Region Dropdown'!$A$110:$A$110</definedName>
    <definedName name="Yuba" localSheetId="30">'Reverse District Dropdown list '!$A$152:$B$152</definedName>
    <definedName name="Yuba" localSheetId="28">'Reverse Funded Region Dropd-177'!$A$112:$A$112</definedName>
    <definedName name="Yuba" localSheetId="29">'Reverse Funded Region Dropdown'!$A$112:$A$112</definedName>
  </definedNames>
  <calcPr calcId="145621"/>
</workbook>
</file>

<file path=xl/calcChain.xml><?xml version="1.0" encoding="utf-8"?>
<calcChain xmlns="http://schemas.openxmlformats.org/spreadsheetml/2006/main">
  <c r="F5" i="152" l="1"/>
  <c r="F4" i="152"/>
  <c r="F3" i="152"/>
  <c r="F5" i="151"/>
  <c r="F4" i="151"/>
  <c r="F3" i="151"/>
  <c r="F5" i="150"/>
  <c r="F4" i="150"/>
  <c r="F3" i="150"/>
  <c r="F5" i="149"/>
  <c r="F4" i="149"/>
  <c r="F3" i="149"/>
  <c r="F5" i="148"/>
  <c r="F4" i="148"/>
  <c r="F3" i="148"/>
  <c r="A42" i="123" l="1"/>
  <c r="A41" i="123"/>
  <c r="A40" i="123"/>
  <c r="A39" i="123"/>
  <c r="A38" i="123"/>
  <c r="E1" i="145"/>
  <c r="U17" i="99"/>
  <c r="M79" i="144"/>
  <c r="Q3" i="123"/>
  <c r="S5" i="123" s="1"/>
  <c r="Q5" i="123" s="1"/>
  <c r="E4" i="145" l="1"/>
  <c r="E6" i="145" s="1"/>
  <c r="E8" i="145" s="1"/>
  <c r="I12" i="99" s="1"/>
  <c r="A1" i="143"/>
  <c r="A12" i="143" s="1"/>
  <c r="A1" i="142"/>
  <c r="A18" i="142" s="1"/>
  <c r="A4" i="142" l="1"/>
  <c r="A8" i="142"/>
  <c r="A3" i="142"/>
  <c r="A5" i="142"/>
  <c r="A7" i="142"/>
  <c r="A9" i="142"/>
  <c r="A11" i="142"/>
  <c r="A13" i="142"/>
  <c r="A15" i="142"/>
  <c r="A17" i="142"/>
  <c r="A19" i="142"/>
  <c r="A6" i="142"/>
  <c r="A10" i="142"/>
  <c r="A12" i="142"/>
  <c r="A14" i="142"/>
  <c r="A16" i="142"/>
  <c r="A8" i="143"/>
  <c r="A6" i="143"/>
  <c r="A10" i="143"/>
  <c r="A7" i="143"/>
  <c r="A9" i="143"/>
  <c r="A11" i="143"/>
  <c r="A13" i="143"/>
  <c r="A16" i="116"/>
  <c r="D2" i="127" l="1"/>
  <c r="A1" i="132" l="1"/>
  <c r="F5" i="140" l="1"/>
  <c r="F4" i="140"/>
  <c r="F3" i="140"/>
  <c r="F5" i="139"/>
  <c r="F4" i="139"/>
  <c r="F3" i="139"/>
  <c r="F5" i="138"/>
  <c r="F4" i="138"/>
  <c r="F3" i="138"/>
  <c r="F5" i="137"/>
  <c r="F4" i="137"/>
  <c r="F3" i="137"/>
  <c r="D4" i="136" l="1"/>
  <c r="D4" i="133"/>
  <c r="D4" i="96"/>
  <c r="F4" i="111"/>
  <c r="E1" i="130"/>
  <c r="E4" i="130" s="1"/>
  <c r="E22" i="96"/>
  <c r="D62" i="136"/>
  <c r="D64" i="136" s="1"/>
  <c r="D5" i="136"/>
  <c r="D3" i="136"/>
  <c r="E20" i="96"/>
  <c r="E19" i="96"/>
  <c r="E18" i="96"/>
  <c r="E17" i="96"/>
  <c r="E16" i="96"/>
  <c r="W19" i="133"/>
  <c r="E15" i="96"/>
  <c r="W15" i="133"/>
  <c r="E14" i="96"/>
  <c r="D54" i="133"/>
  <c r="D5" i="133"/>
  <c r="D3" i="133"/>
  <c r="W56" i="133"/>
  <c r="W55" i="133"/>
  <c r="E55" i="133"/>
  <c r="F22" i="96" s="1"/>
  <c r="D56" i="133"/>
  <c r="E23" i="96" s="1"/>
  <c r="E32" i="96"/>
  <c r="E28" i="96"/>
  <c r="B32" i="96"/>
  <c r="B28" i="96"/>
  <c r="A19" i="132"/>
  <c r="A13" i="132"/>
  <c r="A5" i="132"/>
  <c r="A16" i="132"/>
  <c r="A8" i="132"/>
  <c r="A25" i="123"/>
  <c r="A24" i="123"/>
  <c r="E47" i="113"/>
  <c r="F3" i="111"/>
  <c r="F5" i="111"/>
  <c r="B7" i="110"/>
  <c r="A37" i="123"/>
  <c r="A36" i="123"/>
  <c r="A35" i="123"/>
  <c r="A34" i="123"/>
  <c r="A33" i="123"/>
  <c r="A32" i="123"/>
  <c r="A31" i="123"/>
  <c r="A30" i="123"/>
  <c r="A29" i="123"/>
  <c r="A28" i="123"/>
  <c r="A27" i="123"/>
  <c r="A26" i="123"/>
  <c r="A23" i="123"/>
  <c r="A22" i="123"/>
  <c r="A21" i="123"/>
  <c r="A20" i="123"/>
  <c r="A19" i="123"/>
  <c r="A18" i="123"/>
  <c r="A17" i="123"/>
  <c r="A16" i="123"/>
  <c r="A15" i="123"/>
  <c r="A14" i="123"/>
  <c r="A13" i="123"/>
  <c r="A12" i="123"/>
  <c r="A11" i="123"/>
  <c r="A10" i="123"/>
  <c r="A9" i="123"/>
  <c r="A8" i="123"/>
  <c r="A7" i="123"/>
  <c r="A6" i="123"/>
  <c r="A5" i="123"/>
  <c r="A4" i="123"/>
  <c r="A3" i="123"/>
  <c r="A2" i="123"/>
  <c r="E1" i="129"/>
  <c r="E4" i="129" s="1"/>
  <c r="B2" i="127"/>
  <c r="Q1" i="123"/>
  <c r="F12" i="123"/>
  <c r="F11" i="123"/>
  <c r="F10" i="123"/>
  <c r="F9" i="123"/>
  <c r="F8" i="123"/>
  <c r="F7" i="123"/>
  <c r="F6" i="123"/>
  <c r="F5" i="123"/>
  <c r="F4" i="123"/>
  <c r="F3" i="123"/>
  <c r="F2" i="123"/>
  <c r="D2" i="119"/>
  <c r="D4" i="119" s="1"/>
  <c r="C18" i="99"/>
  <c r="C2" i="127" s="1"/>
  <c r="E3" i="113"/>
  <c r="D3" i="96"/>
  <c r="E49" i="113"/>
  <c r="E5" i="113"/>
  <c r="F3" i="110"/>
  <c r="E21" i="96"/>
  <c r="D5" i="96"/>
  <c r="E1" i="103"/>
  <c r="E4" i="103" s="1"/>
  <c r="E6" i="103" s="1"/>
  <c r="E4" i="113"/>
  <c r="A1" i="102"/>
  <c r="M79" i="101"/>
  <c r="A12" i="102" l="1"/>
  <c r="A4" i="102"/>
  <c r="A11" i="102"/>
  <c r="A9" i="102"/>
  <c r="A7" i="102"/>
  <c r="A5" i="102"/>
  <c r="A3" i="102"/>
  <c r="A10" i="102"/>
  <c r="A8" i="102"/>
  <c r="A6" i="102"/>
  <c r="J1" i="122"/>
  <c r="J4" i="122" s="1"/>
  <c r="E2" i="121"/>
  <c r="E4" i="121" s="1"/>
  <c r="F20" i="99" s="1"/>
  <c r="Q4" i="123" s="1"/>
  <c r="O2" i="116"/>
  <c r="O4" i="116" s="1"/>
  <c r="Q4" i="116" s="1"/>
  <c r="E6" i="130"/>
  <c r="E8" i="130" s="1"/>
  <c r="E5" i="121"/>
  <c r="F24" i="99" s="1"/>
  <c r="J10" i="122"/>
  <c r="J5" i="122"/>
  <c r="I20" i="99" s="1"/>
  <c r="Q2" i="123"/>
  <c r="E6" i="129"/>
  <c r="E8" i="129" s="1"/>
  <c r="A12" i="132"/>
  <c r="A4" i="132"/>
  <c r="A9" i="132"/>
  <c r="A17" i="132"/>
  <c r="A6" i="132"/>
  <c r="A10" i="132"/>
  <c r="A14" i="132"/>
  <c r="A18" i="132"/>
  <c r="A3" i="132"/>
  <c r="A7" i="132"/>
  <c r="A11" i="132"/>
  <c r="A15" i="132"/>
  <c r="E8" i="103"/>
  <c r="I14" i="99" s="1"/>
  <c r="E2" i="127" l="1"/>
  <c r="A2" i="127" s="1"/>
  <c r="G2" i="127" s="1"/>
  <c r="G21" i="99" s="1"/>
  <c r="D11" i="136" s="1"/>
  <c r="J3" i="122"/>
  <c r="O10" i="116"/>
  <c r="Q10" i="116" s="1"/>
  <c r="O7" i="116"/>
  <c r="Q7" i="116" s="1"/>
  <c r="O6" i="116"/>
  <c r="Q6" i="116" s="1"/>
  <c r="O13" i="116"/>
  <c r="Q13" i="116" s="1"/>
  <c r="O11" i="116"/>
  <c r="Q11" i="116" s="1"/>
  <c r="O8" i="116"/>
  <c r="Q8" i="116" s="1"/>
  <c r="O12" i="116"/>
  <c r="Q12" i="116" s="1"/>
  <c r="O5" i="116"/>
  <c r="Q5" i="116" s="1"/>
  <c r="O9" i="116"/>
  <c r="Q9" i="116" s="1"/>
  <c r="J9" i="122"/>
  <c r="G24" i="99" s="1"/>
  <c r="J6" i="122"/>
  <c r="K20" i="99" s="1"/>
  <c r="J7" i="122"/>
  <c r="M20" i="99" s="1"/>
  <c r="I21" i="99"/>
  <c r="Q6" i="123"/>
  <c r="F25" i="99"/>
  <c r="Q15" i="123"/>
  <c r="J8" i="122"/>
  <c r="K2" i="127" l="1"/>
  <c r="D11" i="133"/>
  <c r="L2" i="127"/>
  <c r="O2" i="127"/>
  <c r="G25" i="99" s="1"/>
  <c r="M2" i="127"/>
  <c r="I2" i="127"/>
  <c r="H2" i="127"/>
  <c r="N2" i="127"/>
  <c r="J2" i="127"/>
  <c r="M21" i="99"/>
  <c r="Q8" i="123"/>
  <c r="K21" i="99"/>
  <c r="Q7" i="123"/>
  <c r="E13" i="96" l="1"/>
  <c r="D24" i="96" s="1"/>
  <c r="D57" i="133"/>
</calcChain>
</file>

<file path=xl/comments1.xml><?xml version="1.0" encoding="utf-8"?>
<comments xmlns="http://schemas.openxmlformats.org/spreadsheetml/2006/main">
  <authors>
    <author>Lovan Martinez, April</author>
  </authors>
  <commentList>
    <comment ref="P3" authorId="0">
      <text>
        <r>
          <rPr>
            <b/>
            <sz val="9"/>
            <color indexed="81"/>
            <rFont val="Tahoma"/>
            <family val="2"/>
          </rPr>
          <t>Lovan Martinez, April:</t>
        </r>
        <r>
          <rPr>
            <sz val="9"/>
            <color indexed="81"/>
            <rFont val="Tahoma"/>
            <family val="2"/>
          </rPr>
          <t xml:space="preserve">
Sector/Region</t>
        </r>
      </text>
    </comment>
  </commentList>
</comments>
</file>

<file path=xl/sharedStrings.xml><?xml version="1.0" encoding="utf-8"?>
<sst xmlns="http://schemas.openxmlformats.org/spreadsheetml/2006/main" count="3402" uniqueCount="470">
  <si>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</si>
  <si>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</si>
  <si>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</si>
  <si>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</si>
  <si>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</si>
  <si>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</si>
  <si>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</si>
  <si>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</si>
  <si>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</si>
  <si>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</si>
  <si>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DISTRICT:</t>
  </si>
  <si>
    <t>COLLEGE:</t>
  </si>
  <si>
    <t>GRANT NUMBER:</t>
  </si>
  <si>
    <t>APPLICATION BUDGET SUMMARY</t>
  </si>
  <si>
    <t>NOTE:</t>
  </si>
  <si>
    <t>Submit details explaining the expenditures by category on the Application Budget Detail Sheet.</t>
  </si>
  <si>
    <t>Object of Expenditure</t>
  </si>
  <si>
    <t>Classification</t>
  </si>
  <si>
    <t>Line</t>
  </si>
  <si>
    <t>Employee Benefits</t>
  </si>
  <si>
    <t>Supplies and Materials</t>
  </si>
  <si>
    <t>TOTAL DIRECT COSTS:</t>
  </si>
  <si>
    <t>TOTAL COSTS:</t>
  </si>
  <si>
    <t>INSTRUCTIONAL SALARIES</t>
  </si>
  <si>
    <t>NONINSTRUCTIONAL SALARIES</t>
  </si>
  <si>
    <t>EMPLOYEE BENEFITS</t>
  </si>
  <si>
    <t>SUPPLIES AND MATERIALS</t>
  </si>
  <si>
    <t>OTHER OPERATING EXPENSES AND SERVICES</t>
  </si>
  <si>
    <t>CAPITAL OUTLAY</t>
  </si>
  <si>
    <t>OTHER OUTGO</t>
  </si>
  <si>
    <t>I authorize this cost proposal as the maximum amount to be claimed for this project and assure that funds shall be spent in compliance with State and Federal Regulations.</t>
  </si>
  <si>
    <t>Name:</t>
  </si>
  <si>
    <t>Title:</t>
  </si>
  <si>
    <t>Date:</t>
  </si>
  <si>
    <t>Authorized Signature:</t>
  </si>
  <si>
    <t>BOG, CALIFORNIA COMMUNITY COLLEGES</t>
  </si>
  <si>
    <t>APPLICATION BUDGET DETAIL SHEET</t>
  </si>
  <si>
    <t>3000</t>
  </si>
  <si>
    <t>6000</t>
  </si>
  <si>
    <t>Allan Hancock Joint CCD</t>
  </si>
  <si>
    <t>Antelope Valley CCD</t>
  </si>
  <si>
    <t>Barstow CCD</t>
  </si>
  <si>
    <t>Butte-Glenn CCD</t>
  </si>
  <si>
    <t>Cabrillo CCD</t>
  </si>
  <si>
    <t>Cerritos CCD</t>
  </si>
  <si>
    <t>Chabot-Las Positas CCD</t>
  </si>
  <si>
    <t>Chaffey CCD</t>
  </si>
  <si>
    <t>Citrus CCD</t>
  </si>
  <si>
    <t>Coast CCD</t>
  </si>
  <si>
    <t>Compton CCD</t>
  </si>
  <si>
    <t>Contra Costa CCD</t>
  </si>
  <si>
    <t>Copper Mountain CCD</t>
  </si>
  <si>
    <t>Desert CCD</t>
  </si>
  <si>
    <t>El Camino CCD</t>
  </si>
  <si>
    <t>Feather River CCD</t>
  </si>
  <si>
    <t>Foothill-DeAnza CCD</t>
  </si>
  <si>
    <t>Gavilan CCD</t>
  </si>
  <si>
    <t>Glendale CCD</t>
  </si>
  <si>
    <t>Grossmont-Cuyamaca CCD</t>
  </si>
  <si>
    <t>Hartnell CCD</t>
  </si>
  <si>
    <t>Imperial CCD</t>
  </si>
  <si>
    <t>Kern CCD</t>
  </si>
  <si>
    <t>Lake Tahoe CCD</t>
  </si>
  <si>
    <t>Lassen CCD</t>
  </si>
  <si>
    <t>Long Beach CCD</t>
  </si>
  <si>
    <t>Los Angeles CCD</t>
  </si>
  <si>
    <t>Los Rios CCD</t>
  </si>
  <si>
    <t>Marin CCD</t>
  </si>
  <si>
    <t>Mendocino-Lake CCD</t>
  </si>
  <si>
    <t>Merced CCD</t>
  </si>
  <si>
    <t>MiraCosta CCD</t>
  </si>
  <si>
    <t>Monterey Peninsula CCD</t>
  </si>
  <si>
    <t>Mt. San Antonio CCD</t>
  </si>
  <si>
    <t>Mt. San Jacinto CCD</t>
  </si>
  <si>
    <t>Napa Valley CCD</t>
  </si>
  <si>
    <t>North Orange County CCD</t>
  </si>
  <si>
    <t>Ohlone CCD</t>
  </si>
  <si>
    <t>Palo Verde CCD</t>
  </si>
  <si>
    <t>Palomar CCD</t>
  </si>
  <si>
    <t>Pasadena Area CCD</t>
  </si>
  <si>
    <t>Peralta CCD</t>
  </si>
  <si>
    <t>Rancho Santiago CCD</t>
  </si>
  <si>
    <t>Redwoods CCD</t>
  </si>
  <si>
    <t>Rio Hondo CCD</t>
  </si>
  <si>
    <t>Riverside CCD</t>
  </si>
  <si>
    <t>San Bernardino CCD</t>
  </si>
  <si>
    <t>San Diego CCD</t>
  </si>
  <si>
    <t>San Francisco CCD</t>
  </si>
  <si>
    <t>San Joaquin Delta CCD</t>
  </si>
  <si>
    <t>San Jose-Evergreen CCD</t>
  </si>
  <si>
    <t>San Luis Obispo County CCD</t>
  </si>
  <si>
    <t>San Mateo County CCD</t>
  </si>
  <si>
    <t>Santa Barbara CCD</t>
  </si>
  <si>
    <t>Santa Clarita CCD</t>
  </si>
  <si>
    <t>Santa Monica CCD</t>
  </si>
  <si>
    <t>Sequoias CCD</t>
  </si>
  <si>
    <t>Sierra Joint CCD</t>
  </si>
  <si>
    <t>Siskiyous Joint CCD</t>
  </si>
  <si>
    <t>Solano County CCD</t>
  </si>
  <si>
    <t>Sonoma County CCD</t>
  </si>
  <si>
    <t>South Orange County CCD</t>
  </si>
  <si>
    <t>Southwestern CCD</t>
  </si>
  <si>
    <t>State Center CCD</t>
  </si>
  <si>
    <t>Ventura County CCD</t>
  </si>
  <si>
    <t>Victor Valley CCD</t>
  </si>
  <si>
    <t>West Hills CCD</t>
  </si>
  <si>
    <t>West Kern CCD</t>
  </si>
  <si>
    <t>West Valley-Mission CCD</t>
  </si>
  <si>
    <t>Yosemite CCD</t>
  </si>
  <si>
    <t>Yuba CCD</t>
  </si>
  <si>
    <t>Allan Hancock College</t>
  </si>
  <si>
    <t xml:space="preserve"> </t>
  </si>
  <si>
    <t>Antelope Valley College</t>
  </si>
  <si>
    <t>Barstow College</t>
  </si>
  <si>
    <t>Butte College</t>
  </si>
  <si>
    <t>Cabrillo College</t>
  </si>
  <si>
    <t>Cerritos College</t>
  </si>
  <si>
    <t>Chabot College</t>
  </si>
  <si>
    <t>Las Positas College</t>
  </si>
  <si>
    <t>Chaffey College</t>
  </si>
  <si>
    <t>Citrus College</t>
  </si>
  <si>
    <t>Coastline Community College</t>
  </si>
  <si>
    <t>Golden West College</t>
  </si>
  <si>
    <t>Orange Coast College</t>
  </si>
  <si>
    <t>Contra Costa College</t>
  </si>
  <si>
    <t>Diablo Valley College</t>
  </si>
  <si>
    <t>Los Medanos College</t>
  </si>
  <si>
    <t>Copper Mountain College</t>
  </si>
  <si>
    <t>College of the Desert</t>
  </si>
  <si>
    <t>El Camino College</t>
  </si>
  <si>
    <t>Feather River College</t>
  </si>
  <si>
    <t>DeAnza College</t>
  </si>
  <si>
    <t>Foothill College</t>
  </si>
  <si>
    <t>Gavilan College</t>
  </si>
  <si>
    <t>Glendale Community College</t>
  </si>
  <si>
    <t>Cuyamaca College</t>
  </si>
  <si>
    <t>Grossmont College</t>
  </si>
  <si>
    <t>Hartnell College</t>
  </si>
  <si>
    <t>Imperial Valley College</t>
  </si>
  <si>
    <t>Bakersfield College</t>
  </si>
  <si>
    <t>Cerro Coso Community College</t>
  </si>
  <si>
    <t>Porterville College</t>
  </si>
  <si>
    <t>Lake Tahoe Community College</t>
  </si>
  <si>
    <t>Lassen College</t>
  </si>
  <si>
    <t>Long Beach City College</t>
  </si>
  <si>
    <t>East Los Angeles College</t>
  </si>
  <si>
    <t>Los Angeles City College</t>
  </si>
  <si>
    <t>Los Angeles Harbor College</t>
  </si>
  <si>
    <t>Los Angeles Mission College</t>
  </si>
  <si>
    <t>Los Angeles Pierce College</t>
  </si>
  <si>
    <t>Los Angeles Southwest College</t>
  </si>
  <si>
    <t>Los Angeles Trade-Tech College</t>
  </si>
  <si>
    <t>American River College</t>
  </si>
  <si>
    <t>Consumnes River College</t>
  </si>
  <si>
    <t>Folsom Lake College</t>
  </si>
  <si>
    <t>Sacramento City College</t>
  </si>
  <si>
    <t>College of Marin</t>
  </si>
  <si>
    <t>Mendocino College</t>
  </si>
  <si>
    <t>Merced College</t>
  </si>
  <si>
    <t>MiraCosta College</t>
  </si>
  <si>
    <t>Monterey Peninsula College</t>
  </si>
  <si>
    <t>Mt. San Antonio College</t>
  </si>
  <si>
    <t>Mt. San Jacinto College</t>
  </si>
  <si>
    <t>Napa Valley College</t>
  </si>
  <si>
    <t>Cypress College</t>
  </si>
  <si>
    <t>Fullerton College</t>
  </si>
  <si>
    <t>Ohlone College</t>
  </si>
  <si>
    <t>Palo Verde College</t>
  </si>
  <si>
    <t>Palomar College</t>
  </si>
  <si>
    <t>Pasadena City College</t>
  </si>
  <si>
    <t>College of Alameda</t>
  </si>
  <si>
    <t>Berkeley City College</t>
  </si>
  <si>
    <t>Laney College</t>
  </si>
  <si>
    <t>Merritt College</t>
  </si>
  <si>
    <t>Santa Ana College</t>
  </si>
  <si>
    <t>Santiago Canyon College</t>
  </si>
  <si>
    <t>College of the Redwoods</t>
  </si>
  <si>
    <t>Rio Hondo College</t>
  </si>
  <si>
    <t>Moreno Valley College</t>
  </si>
  <si>
    <t>Norco College</t>
  </si>
  <si>
    <t>Crafton Hills College</t>
  </si>
  <si>
    <t>San Bernardino Valley College</t>
  </si>
  <si>
    <t>San Diego City College</t>
  </si>
  <si>
    <t>San Diego Mesa College</t>
  </si>
  <si>
    <t>San Diego Miramar College</t>
  </si>
  <si>
    <t>City College of San Francisco</t>
  </si>
  <si>
    <t>San Joaquin Delta College</t>
  </si>
  <si>
    <t>Evergreen Valley College</t>
  </si>
  <si>
    <t>San Jose City College</t>
  </si>
  <si>
    <t>Cuesta College</t>
  </si>
  <si>
    <t>College of San Mateo</t>
  </si>
  <si>
    <t>Skyline College</t>
  </si>
  <si>
    <t>Santa Barbara City College</t>
  </si>
  <si>
    <t>College of the Canyons</t>
  </si>
  <si>
    <t>Santa Monica College</t>
  </si>
  <si>
    <t>College of the Sequoias</t>
  </si>
  <si>
    <t>Shasta College</t>
  </si>
  <si>
    <t>Sierra College</t>
  </si>
  <si>
    <t>College of the Siskiyous</t>
  </si>
  <si>
    <t>Solano Community College</t>
  </si>
  <si>
    <t>Santa Rosa Junior College</t>
  </si>
  <si>
    <t>Irvine Valley College</t>
  </si>
  <si>
    <t>Saddleback College</t>
  </si>
  <si>
    <t>Southwestern College</t>
  </si>
  <si>
    <t>Fresno City College</t>
  </si>
  <si>
    <t>Reedley College</t>
  </si>
  <si>
    <t>Moorpark College</t>
  </si>
  <si>
    <t>Oxnard College</t>
  </si>
  <si>
    <t>Ventura College</t>
  </si>
  <si>
    <t>Victor Valley College</t>
  </si>
  <si>
    <t>West Hills College Coalinga</t>
  </si>
  <si>
    <t>West Hills College Lemoore</t>
  </si>
  <si>
    <t>Taft College</t>
  </si>
  <si>
    <t>Mission College</t>
  </si>
  <si>
    <t>West Valley College</t>
  </si>
  <si>
    <t>Columbia College</t>
  </si>
  <si>
    <t>Modesto Junior College</t>
  </si>
  <si>
    <t>Woodland Community College</t>
  </si>
  <si>
    <t>Yuba College</t>
  </si>
  <si>
    <t>Los Angeles Valley College</t>
  </si>
  <si>
    <t>West Los Angeles College</t>
  </si>
  <si>
    <t>REGION</t>
  </si>
  <si>
    <t>DISTRICT</t>
  </si>
  <si>
    <t>Riverside City College</t>
  </si>
  <si>
    <t>Shasta-Tehama-Trinity CCD</t>
  </si>
  <si>
    <t>N/A</t>
  </si>
  <si>
    <t>COLLEGE1</t>
  </si>
  <si>
    <t>COLLEGE2</t>
  </si>
  <si>
    <t>COLLEGE3</t>
  </si>
  <si>
    <t>COLLEGE4</t>
  </si>
  <si>
    <t>COLLEGE5</t>
  </si>
  <si>
    <t>COLLEGE6</t>
  </si>
  <si>
    <t>COLLEGE7</t>
  </si>
  <si>
    <t>COLLEGE8</t>
  </si>
  <si>
    <t>COLLEGE9</t>
  </si>
  <si>
    <t>Subcontractors</t>
  </si>
  <si>
    <t>CONTACT PAGE</t>
  </si>
  <si>
    <t>Address:</t>
  </si>
  <si>
    <t>Phone:</t>
  </si>
  <si>
    <t>Fax:</t>
  </si>
  <si>
    <t>Person Responsible for Data Entry</t>
  </si>
  <si>
    <t>Person Responsible for Budget Certification</t>
  </si>
  <si>
    <t>State:</t>
  </si>
  <si>
    <r>
      <t>Project Director</t>
    </r>
    <r>
      <rPr>
        <sz val="12"/>
        <rFont val="Arial"/>
        <family val="2"/>
      </rPr>
      <t xml:space="preserve"> </t>
    </r>
    <r>
      <rPr>
        <i/>
        <sz val="10"/>
        <rFont val="Arial"/>
        <family val="2"/>
      </rPr>
      <t>(Person responsible for conducting the daily operation of the grant)</t>
    </r>
  </si>
  <si>
    <t>ANNUAL WORKPLAN</t>
  </si>
  <si>
    <t>Activities</t>
  </si>
  <si>
    <t>Timelines</t>
  </si>
  <si>
    <t>Responsible Person(s)</t>
  </si>
  <si>
    <t>Performance Outcomes</t>
  </si>
  <si>
    <t>Metric(s)  No.</t>
  </si>
  <si>
    <t>MATCH</t>
  </si>
  <si>
    <t>Match</t>
  </si>
  <si>
    <r>
      <t xml:space="preserve">TOTAL INDIRECT COSTS </t>
    </r>
    <r>
      <rPr>
        <i/>
        <sz val="10"/>
        <rFont val="Arial"/>
        <family val="2"/>
      </rPr>
      <t>(Not to Exceed 4% fo Direct Costs):</t>
    </r>
  </si>
  <si>
    <t>CHANCELLOR'S OFFICE (CCCCO)</t>
  </si>
  <si>
    <r>
      <t>Responsible Administrator</t>
    </r>
    <r>
      <rPr>
        <i/>
        <sz val="10"/>
        <rFont val="Arial"/>
        <family val="2"/>
      </rPr>
      <t xml:space="preserve"> (Should not be the same as Project Director)</t>
    </r>
  </si>
  <si>
    <t>Deputy Sector Navigator</t>
  </si>
  <si>
    <t>Academic Salaries, Instructional, Contract or Regular Status</t>
  </si>
  <si>
    <t>2200</t>
  </si>
  <si>
    <t>4000</t>
  </si>
  <si>
    <t>5000</t>
  </si>
  <si>
    <t>Other Operating Expenses and Services</t>
  </si>
  <si>
    <t>Capital Outlay</t>
  </si>
  <si>
    <r>
      <t>TOTAL INDIRECT COSTS</t>
    </r>
    <r>
      <rPr>
        <sz val="10"/>
        <rFont val="Arial"/>
        <family val="2"/>
      </rPr>
      <t xml:space="preserve"> (Not to exceed 4% of Direct Costs)</t>
    </r>
    <r>
      <rPr>
        <b/>
        <sz val="10"/>
        <rFont val="Arial"/>
        <family val="2"/>
      </rPr>
      <t>:</t>
    </r>
  </si>
  <si>
    <t>RFA</t>
  </si>
  <si>
    <t>13-150</t>
  </si>
  <si>
    <t>Regional Consortia</t>
  </si>
  <si>
    <t>RFA Title</t>
  </si>
  <si>
    <t>Funding-1</t>
  </si>
  <si>
    <t>Funding-2</t>
  </si>
  <si>
    <t>RFA#</t>
  </si>
  <si>
    <t>13-151</t>
  </si>
  <si>
    <t>SB 1402 (EWD)</t>
  </si>
  <si>
    <t>13-305</t>
  </si>
  <si>
    <t>Funding-1-Max_Amt</t>
  </si>
  <si>
    <t>Statewide Sector Consolidated Center</t>
  </si>
  <si>
    <t>Cat_Funding1</t>
  </si>
  <si>
    <t>Cat_Funding2</t>
  </si>
  <si>
    <t>Cat_Funding3</t>
  </si>
  <si>
    <t>Statewide Strategic Initiative Hubs</t>
  </si>
  <si>
    <t>Knowledge Communities &amp; Advisory Committees</t>
  </si>
  <si>
    <t>Cat_Funding1-Max_Amt</t>
  </si>
  <si>
    <t>Cat_Funding2-Max_Amt</t>
  </si>
  <si>
    <t>Cat_Funding3-Max_Amt</t>
  </si>
  <si>
    <t>SB 1070</t>
  </si>
  <si>
    <t>Funding-2-Max_Amt</t>
  </si>
  <si>
    <t>13-152</t>
  </si>
  <si>
    <t>13-153</t>
  </si>
  <si>
    <t>13-154</t>
  </si>
  <si>
    <t>13-155</t>
  </si>
  <si>
    <t>13-156</t>
  </si>
  <si>
    <t>13-157</t>
  </si>
  <si>
    <t>13-158</t>
  </si>
  <si>
    <t>13-159</t>
  </si>
  <si>
    <t>13-160</t>
  </si>
  <si>
    <t>13-161</t>
  </si>
  <si>
    <t>Core Funding</t>
  </si>
  <si>
    <t>Supplemental Funding</t>
  </si>
  <si>
    <t>Sector Navigator</t>
  </si>
  <si>
    <t>Technical Assistance Provider CoE</t>
  </si>
  <si>
    <t>Perkins IB, Leadership</t>
  </si>
  <si>
    <t>Sector or Region Title</t>
  </si>
  <si>
    <t>13-164</t>
  </si>
  <si>
    <t>Career Technical Education Pathways Program</t>
  </si>
  <si>
    <t>Sector or Region Title1</t>
  </si>
  <si>
    <t>Sector or Region Title2</t>
  </si>
  <si>
    <t>Sector or Region Title3</t>
  </si>
  <si>
    <t>Sector or Region Title4</t>
  </si>
  <si>
    <t>Sector or Region Title5</t>
  </si>
  <si>
    <t>Sector or Region Title6</t>
  </si>
  <si>
    <t>Sector or Region Title7</t>
  </si>
  <si>
    <t>Sector or Region Title8</t>
  </si>
  <si>
    <t>Sector or Region Title9</t>
  </si>
  <si>
    <t>Sector or Region Title10</t>
  </si>
  <si>
    <t xml:space="preserve">  FY-RFA (xx-xxx)</t>
  </si>
  <si>
    <t>1)</t>
  </si>
  <si>
    <t>2)</t>
  </si>
  <si>
    <t>F1</t>
  </si>
  <si>
    <t>F2</t>
  </si>
  <si>
    <t xml:space="preserve">Amount: </t>
  </si>
  <si>
    <t>Cat1</t>
  </si>
  <si>
    <t>Cat2</t>
  </si>
  <si>
    <t>Cat3</t>
  </si>
  <si>
    <t>SR</t>
  </si>
  <si>
    <t>A1</t>
  </si>
  <si>
    <t>A2</t>
  </si>
  <si>
    <t>A3</t>
  </si>
  <si>
    <t>FA</t>
  </si>
  <si>
    <t>SB 1070 (CTE)</t>
  </si>
  <si>
    <t>RFA #</t>
  </si>
  <si>
    <t>Total</t>
  </si>
  <si>
    <t>13-150Regional Consortia</t>
  </si>
  <si>
    <t>13-151Sector Navigator</t>
  </si>
  <si>
    <t>13-152Deputy Sector Navigator</t>
  </si>
  <si>
    <t>13-153Deputy Sector Navigator</t>
  </si>
  <si>
    <t>13-154Deputy Sector Navigator</t>
  </si>
  <si>
    <t>13-155Deputy Sector Navigator</t>
  </si>
  <si>
    <t>13-156Deputy Sector Navigator</t>
  </si>
  <si>
    <t>13-157Deputy Sector Navigator</t>
  </si>
  <si>
    <t>13-158Deputy Sector Navigator</t>
  </si>
  <si>
    <t>13-159Deputy Sector Navigator</t>
  </si>
  <si>
    <t>13-160Deputy Sector Navigator</t>
  </si>
  <si>
    <t>13-161Deputy Sector Navigator</t>
  </si>
  <si>
    <t>13-164Career Technical Education Pathways Program</t>
  </si>
  <si>
    <t>13-305Technical Assistance Provider CoE</t>
  </si>
  <si>
    <t>Sector or Region Tab</t>
  </si>
  <si>
    <t>SN-Advance Manufacturing Sector</t>
  </si>
  <si>
    <t>SN-Advance Transportation &amp; Renewables Sector</t>
  </si>
  <si>
    <t>SN-Energy (Efficiency) &amp; Utilities Sector</t>
  </si>
  <si>
    <t>SN-Health Sector</t>
  </si>
  <si>
    <t>SN-Life Sciences/Biotech Sector</t>
  </si>
  <si>
    <t>SN-Info &amp; Comm Tech (ICT)/Digital Media Sector</t>
  </si>
  <si>
    <t>SN-Global Trade &amp; Logistics Sector</t>
  </si>
  <si>
    <t>SN-Agriculture, Water &amp; Environment Tech Sector</t>
  </si>
  <si>
    <t>SN-Retail/Hospitality/Tourism/Learn &amp; Earn Sector</t>
  </si>
  <si>
    <t>SN-Small Business Sector</t>
  </si>
  <si>
    <t>DSN-Advance Manufacturing Sector</t>
  </si>
  <si>
    <t>DSN-Advance Transportation &amp; Renewables Sector</t>
  </si>
  <si>
    <t>DSN-Life Sciences/Biotech Sector</t>
  </si>
  <si>
    <t>DSN-Agriculture, Water &amp; Environment Tech Sector</t>
  </si>
  <si>
    <t>DSN-Health Sector</t>
  </si>
  <si>
    <t>DSN-Global Trade &amp; Logistics Sector</t>
  </si>
  <si>
    <t>DSN-Info &amp; Comm Tech (ICT)/Digital Media Sector</t>
  </si>
  <si>
    <t>DSN-Small Business Sector</t>
  </si>
  <si>
    <t>DSN-Energy (Efficiency) &amp; Utilities Sector</t>
  </si>
  <si>
    <t>DSN-Retail/Hospitality/Tourism/Learn &amp; Earn Sector</t>
  </si>
  <si>
    <t>TAP-Macro Region B</t>
  </si>
  <si>
    <t>TAP-Macro Region G</t>
  </si>
  <si>
    <t>TAP-Region A</t>
  </si>
  <si>
    <t>TAP-Region C</t>
  </si>
  <si>
    <t>TAP-Region D</t>
  </si>
  <si>
    <t>TAP-Region E</t>
  </si>
  <si>
    <t>TAP-Region F</t>
  </si>
  <si>
    <t>Funding Sources:</t>
  </si>
  <si>
    <t>RFA NUMBER:</t>
  </si>
  <si>
    <t>District:</t>
  </si>
  <si>
    <t>FUNDS REQUESTED</t>
  </si>
  <si>
    <t>Project Director:</t>
  </si>
  <si>
    <t>CTE-South Central Region</t>
  </si>
  <si>
    <t>CTE-San Diego/Imperial Region</t>
  </si>
  <si>
    <t>CTE-Desert/Inland Empire Region</t>
  </si>
  <si>
    <t>7000</t>
  </si>
  <si>
    <t>Other Outgo</t>
  </si>
  <si>
    <t xml:space="preserve">TOTAL DIRECT COSTS:  </t>
  </si>
  <si>
    <t xml:space="preserve">TOTAL COSTS:  </t>
  </si>
  <si>
    <r>
      <t xml:space="preserve">TOTAL INDIRECT COSTS </t>
    </r>
    <r>
      <rPr>
        <sz val="9"/>
        <rFont val="Arial"/>
        <family val="2"/>
      </rPr>
      <t>(Not to exceed 4% of Direct Costs)</t>
    </r>
    <r>
      <rPr>
        <b/>
        <sz val="9"/>
        <rFont val="Arial"/>
        <family val="2"/>
      </rPr>
      <t xml:space="preserve">:           </t>
    </r>
  </si>
  <si>
    <t>Canada College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</si>
  <si>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</si>
  <si>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Name / Position Title / Percentage Rate for Benefits</t>
  </si>
  <si>
    <t>Noninstructional Supplies and Materials</t>
  </si>
  <si>
    <t>Software; Books, Magazines and Periodicals; Instructional Supplies and Materials;</t>
  </si>
  <si>
    <t>CTE-Central Valley, Mother Lode Region</t>
  </si>
  <si>
    <t>CTE-LA County Region</t>
  </si>
  <si>
    <t>CTE-Orange County Region</t>
  </si>
  <si>
    <t>The following information are linked throughout the forms package:</t>
  </si>
  <si>
    <t>CTE-Northern Inland, Northern Coastal, Greater Sacramento Region</t>
  </si>
  <si>
    <t>CTE-San Francisco/San Mateo, East Bay, Silicon Valley, North Bay, Santa Cruz/Monterey Region</t>
  </si>
  <si>
    <t>DISTRICT1</t>
  </si>
  <si>
    <t>DISTRICT2</t>
  </si>
  <si>
    <t>DISTRICT3</t>
  </si>
  <si>
    <t>DISTRICT4</t>
  </si>
  <si>
    <t>DISTRICT5</t>
  </si>
  <si>
    <t>DISTRICT6</t>
  </si>
  <si>
    <t>DISTRICT7</t>
  </si>
  <si>
    <t>DISTRICT8</t>
  </si>
  <si>
    <t>DISTRICT9</t>
  </si>
  <si>
    <t>DISTRICT10</t>
  </si>
  <si>
    <t>DISTRICT11</t>
  </si>
  <si>
    <t>DISTRICT12</t>
  </si>
  <si>
    <t>DISTRICT13</t>
  </si>
  <si>
    <t>DISTRICT14</t>
  </si>
  <si>
    <t>DISTRICT15</t>
  </si>
  <si>
    <t>DISTRICT16</t>
  </si>
  <si>
    <t>DISTRICT17</t>
  </si>
  <si>
    <t>1000</t>
  </si>
  <si>
    <t>Name/Classification                                                                                                      (Days/hours) x (Daily/hourly rate) = $</t>
  </si>
  <si>
    <t>2000</t>
  </si>
  <si>
    <t>Travel</t>
  </si>
  <si>
    <t>Instructional Aides, Regular Status (Regular, Full-time)</t>
  </si>
  <si>
    <t>Classified Salaries, Noninstructional (Regular, Full-time)</t>
  </si>
  <si>
    <t xml:space="preserve">List type and costs: </t>
  </si>
  <si>
    <t>Contract Services: Name (daily/hourly rate); Identify specific service to be rendered</t>
  </si>
  <si>
    <t>Postage</t>
  </si>
  <si>
    <t>Meetings</t>
  </si>
  <si>
    <t>Equipment repairs and Maintenance</t>
  </si>
  <si>
    <t>College Dues and Membership</t>
  </si>
  <si>
    <t>Consultant Services</t>
  </si>
  <si>
    <t>Workshops</t>
  </si>
  <si>
    <t>Training</t>
  </si>
  <si>
    <t>Rents and Leases</t>
  </si>
  <si>
    <t>Travel and Mileage = $</t>
  </si>
  <si>
    <t>Conference Expenses = $</t>
  </si>
  <si>
    <t>List type and costs:</t>
  </si>
  <si>
    <t>6400 Equipment with a purchase price of at least $200 and a useful life of more than one year.</t>
  </si>
  <si>
    <t>#</t>
  </si>
  <si>
    <t>FUNDED REGION</t>
  </si>
  <si>
    <t xml:space="preserve">FUNDED REGION:  </t>
  </si>
  <si>
    <t xml:space="preserve">DISTRICT (Grantee):  </t>
  </si>
  <si>
    <t xml:space="preserve">COLLEGE:  </t>
  </si>
  <si>
    <t xml:space="preserve">RFA Number:  </t>
  </si>
  <si>
    <t>Instructional Salaries Other, Adjunct or Part-time</t>
  </si>
  <si>
    <t>1300</t>
  </si>
  <si>
    <t>1400</t>
  </si>
  <si>
    <t>Non-Instructional Salaries, Other</t>
  </si>
  <si>
    <t>Academic Salaries, Noninstructional, Contract or Regular Status</t>
  </si>
  <si>
    <r>
      <t xml:space="preserve">Classified Salaries, Noninstructional </t>
    </r>
    <r>
      <rPr>
        <sz val="8"/>
        <rFont val="Arial"/>
        <family val="2"/>
      </rPr>
      <t>(Non-Regular)</t>
    </r>
  </si>
  <si>
    <t>2300</t>
  </si>
  <si>
    <r>
      <t xml:space="preserve">Instructional Aides Salaries </t>
    </r>
    <r>
      <rPr>
        <sz val="8"/>
        <rFont val="Arial"/>
        <family val="2"/>
      </rPr>
      <t>(Non-Regular)</t>
    </r>
  </si>
  <si>
    <t>2400</t>
  </si>
  <si>
    <t>City:</t>
  </si>
  <si>
    <t>CA</t>
  </si>
  <si>
    <t>Zip:</t>
  </si>
  <si>
    <t>E-mail Address:</t>
  </si>
  <si>
    <r>
      <t>District Chief Business Officer</t>
    </r>
    <r>
      <rPr>
        <i/>
        <sz val="10"/>
        <rFont val="Arial"/>
        <family val="2"/>
      </rPr>
      <t xml:space="preserve"> (or authorized designee)</t>
    </r>
  </si>
  <si>
    <r>
      <t>District Superintendent/President</t>
    </r>
    <r>
      <rPr>
        <sz val="12"/>
        <rFont val="Arial"/>
        <family val="2"/>
      </rPr>
      <t xml:space="preserve"> </t>
    </r>
    <r>
      <rPr>
        <i/>
        <sz val="10"/>
        <rFont val="Arial"/>
        <family val="2"/>
      </rPr>
      <t>(or authorized designee)</t>
    </r>
  </si>
  <si>
    <t xml:space="preserve">OBJECTIVE NUMBER*:  </t>
  </si>
  <si>
    <t>2.1</t>
  </si>
  <si>
    <t>3.1</t>
  </si>
  <si>
    <t>4.1</t>
  </si>
  <si>
    <t>5.1</t>
  </si>
  <si>
    <r>
      <t xml:space="preserve">* </t>
    </r>
    <r>
      <rPr>
        <b/>
        <sz val="8"/>
        <rFont val="Arial"/>
        <family val="2"/>
      </rPr>
      <t>Limit one (1) objective per page.</t>
    </r>
    <r>
      <rPr>
        <sz val="8"/>
        <rFont val="Arial"/>
        <family val="2"/>
      </rPr>
      <t xml:space="preserve">  List objectives according to numerical order, i.e., 1.0.  Activities should have corresponding numbers (i.e., 1.1, 1.2. 1.3, , ,)</t>
    </r>
  </si>
  <si>
    <t>TOTAL PROGRAM FUNDS REQUESTED</t>
  </si>
  <si>
    <r>
      <t xml:space="preserve">District Chief Business Officer </t>
    </r>
    <r>
      <rPr>
        <i/>
        <sz val="10"/>
        <rFont val="Arial"/>
        <family val="2"/>
      </rPr>
      <t>(or authorized designee)</t>
    </r>
    <r>
      <rPr>
        <b/>
        <sz val="10"/>
        <rFont val="Arial"/>
        <family val="2"/>
      </rPr>
      <t>:</t>
    </r>
  </si>
  <si>
    <t>13-177</t>
  </si>
  <si>
    <t>Clean Energy Job Creation</t>
  </si>
  <si>
    <t>SB 73 (Prop 39)</t>
  </si>
  <si>
    <t>Northern Inland, Northern Coastal, Greater Sacramento Region</t>
  </si>
  <si>
    <t>San Francisco/San Mateo, East Bay, Silicon Valley, North Bay, Santa Cruz/Monterey Region</t>
  </si>
  <si>
    <t>Central Valley, Mother Lode, South Central Region</t>
  </si>
  <si>
    <t>San Diego/Imperial, Desert/Inland Empire Region</t>
  </si>
  <si>
    <t>LA County/Orange County 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</si>
</sst>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0\-000\-000"/>
    <numFmt numFmtId="166" formatCode="_(&quot;$&quot;* #,##0_);_(&quot;$&quot;* \(#,##0\);_(&quot;$&quot;* &quot;0&quot;_);_(@_)"/>
    <numFmt numFmtId="167" formatCode="[&lt;=9999999]###\-####;\(###\)\ ###\-####"/>
    <numFmt numFmtId="168" formatCode="00\-000"/>
    <numFmt numFmtId="169" formatCode="_(* #,##0_);_(* \(#,##0\);_(* &quot;-&quot;??_);_(@_)"/>
    <numFmt numFmtId="170" formatCode="_(&quot;$&quot;* #,##0_);_(&quot;$&quot;* \(#,##0\);_(&quot;$&quot;* &quot;-&quot;??_);_(@_)"/>
    <numFmt numFmtId="171" formatCode="0_)"/>
    <numFmt numFmtId="172" formatCode="00000"/>
  </numFmts>
  <fonts count="29" x14ac:knownFonts="1"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u/>
      <sz val="11"/>
      <name val="Arial"/>
      <family val="2"/>
    </font>
    <font>
      <b/>
      <i/>
      <u/>
      <sz val="16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8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theme="1"/>
      <name val="Arial"/>
      <family val="2"/>
    </font>
    <font>
      <b/>
      <sz val="9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lightGray">
        <bgColor theme="2" tint="-0.249977111117893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8">
    <xf numFmtId="164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</cellStyleXfs>
  <cellXfs count="350">
    <xf numFmtId="164" fontId="0" fillId="0" borderId="0" xfId="0"/>
    <xf numFmtId="164" fontId="4" fillId="0" borderId="0" xfId="0" applyFont="1"/>
    <xf numFmtId="164" fontId="0" fillId="0" borderId="0" xfId="0" applyBorder="1" applyProtection="1"/>
    <xf numFmtId="164" fontId="0" fillId="0" borderId="0" xfId="0" applyProtection="1"/>
    <xf numFmtId="164" fontId="0" fillId="0" borderId="0" xfId="0" applyProtection="1">
      <protection locked="0"/>
    </xf>
    <xf numFmtId="164" fontId="6" fillId="0" borderId="0" xfId="0" applyFont="1" applyProtection="1"/>
    <xf numFmtId="164" fontId="0" fillId="0" borderId="0" xfId="0" applyFont="1" applyProtection="1"/>
    <xf numFmtId="164" fontId="0" fillId="0" borderId="0" xfId="0" applyAlignment="1" applyProtection="1">
      <alignment horizontal="right"/>
    </xf>
    <xf numFmtId="164" fontId="6" fillId="0" borderId="0" xfId="0" applyFont="1"/>
    <xf numFmtId="164" fontId="6" fillId="0" borderId="0" xfId="0" applyFont="1" applyAlignment="1">
      <alignment horizontal="center"/>
    </xf>
    <xf numFmtId="164" fontId="0" fillId="0" borderId="0" xfId="0" applyFont="1"/>
    <xf numFmtId="15" fontId="18" fillId="0" borderId="0" xfId="3" applyNumberFormat="1" applyFont="1"/>
    <xf numFmtId="0" fontId="17" fillId="0" borderId="0" xfId="3"/>
    <xf numFmtId="0" fontId="19" fillId="0" borderId="0" xfId="3" applyFont="1"/>
    <xf numFmtId="0" fontId="18" fillId="0" borderId="0" xfId="3" applyFont="1"/>
    <xf numFmtId="164" fontId="7" fillId="0" borderId="0" xfId="0" applyFont="1"/>
    <xf numFmtId="0" fontId="7" fillId="0" borderId="0" xfId="0" applyNumberFormat="1" applyFont="1" applyAlignment="1">
      <alignment horizontal="center"/>
    </xf>
    <xf numFmtId="15" fontId="18" fillId="0" borderId="0" xfId="3" applyNumberFormat="1" applyFont="1" applyFill="1"/>
    <xf numFmtId="164" fontId="7" fillId="0" borderId="0" xfId="0" applyFont="1" applyAlignment="1">
      <alignment horizontal="center"/>
    </xf>
    <xf numFmtId="0" fontId="11" fillId="2" borderId="1" xfId="0" applyNumberFormat="1" applyFont="1" applyFill="1" applyBorder="1" applyAlignment="1">
      <alignment horizontal="center"/>
    </xf>
    <xf numFmtId="164" fontId="11" fillId="2" borderId="1" xfId="0" applyFont="1" applyFill="1" applyBorder="1" applyAlignment="1">
      <alignment horizontal="center"/>
    </xf>
    <xf numFmtId="164" fontId="20" fillId="2" borderId="1" xfId="0" applyFont="1" applyFill="1" applyBorder="1" applyAlignment="1">
      <alignment horizontal="center"/>
    </xf>
    <xf numFmtId="43" fontId="0" fillId="0" borderId="0" xfId="1" applyFont="1"/>
    <xf numFmtId="164" fontId="7" fillId="0" borderId="0" xfId="0" applyFont="1" applyFill="1" applyAlignment="1">
      <alignment horizontal="center"/>
    </xf>
    <xf numFmtId="164" fontId="11" fillId="0" borderId="0" xfId="0" applyFont="1" applyAlignment="1" applyProtection="1">
      <alignment horizontal="left" vertical="center"/>
    </xf>
    <xf numFmtId="164" fontId="9" fillId="0" borderId="0" xfId="0" applyFont="1" applyAlignment="1" applyProtection="1">
      <alignment vertical="center" wrapText="1"/>
    </xf>
    <xf numFmtId="164" fontId="2" fillId="0" borderId="0" xfId="0" applyFont="1" applyAlignment="1" applyProtection="1">
      <alignment horizontal="right"/>
    </xf>
    <xf numFmtId="164" fontId="2" fillId="0" borderId="2" xfId="0" applyFont="1" applyBorder="1" applyAlignment="1" applyProtection="1">
      <alignment horizontal="left"/>
    </xf>
    <xf numFmtId="164" fontId="21" fillId="0" borderId="3" xfId="0" applyFont="1" applyBorder="1" applyAlignment="1" applyProtection="1">
      <alignment horizontal="left" wrapText="1"/>
    </xf>
    <xf numFmtId="164" fontId="2" fillId="0" borderId="1" xfId="0" applyFont="1" applyBorder="1" applyAlignment="1" applyProtection="1">
      <alignment horizontal="center" wrapText="1"/>
    </xf>
    <xf numFmtId="49" fontId="4" fillId="0" borderId="4" xfId="0" applyNumberFormat="1" applyFont="1" applyBorder="1" applyAlignment="1" applyProtection="1">
      <alignment horizontal="center" vertical="center" wrapText="1"/>
    </xf>
    <xf numFmtId="49" fontId="4" fillId="0" borderId="5" xfId="0" applyNumberFormat="1" applyFont="1" applyBorder="1" applyAlignment="1" applyProtection="1">
      <alignment horizontal="center" vertical="center"/>
    </xf>
    <xf numFmtId="49" fontId="4" fillId="0" borderId="6" xfId="0" applyNumberFormat="1" applyFont="1" applyBorder="1" applyAlignment="1" applyProtection="1">
      <alignment horizontal="center" vertical="center"/>
    </xf>
    <xf numFmtId="49" fontId="4" fillId="0" borderId="7" xfId="0" applyNumberFormat="1" applyFont="1" applyBorder="1" applyAlignment="1" applyProtection="1">
      <alignment horizontal="center" vertical="center"/>
    </xf>
    <xf numFmtId="49" fontId="4" fillId="0" borderId="6" xfId="0" applyNumberFormat="1" applyFont="1" applyBorder="1" applyAlignment="1" applyProtection="1">
      <alignment horizontal="center" vertical="center" wrapText="1"/>
    </xf>
    <xf numFmtId="49" fontId="4" fillId="0" borderId="8" xfId="0" applyNumberFormat="1" applyFont="1" applyBorder="1" applyAlignment="1" applyProtection="1">
      <alignment horizontal="center" vertical="center" wrapText="1"/>
    </xf>
    <xf numFmtId="49" fontId="4" fillId="0" borderId="9" xfId="0" applyNumberFormat="1" applyFont="1" applyBorder="1" applyAlignment="1" applyProtection="1">
      <alignment horizontal="center" vertical="center"/>
    </xf>
    <xf numFmtId="164" fontId="10" fillId="0" borderId="0" xfId="0" applyFont="1"/>
    <xf numFmtId="164" fontId="9" fillId="0" borderId="0" xfId="0" applyFont="1"/>
    <xf numFmtId="164" fontId="6" fillId="0" borderId="0" xfId="0" applyFont="1" applyBorder="1" applyProtection="1"/>
    <xf numFmtId="164" fontId="9" fillId="0" borderId="10" xfId="0" applyFont="1" applyBorder="1"/>
    <xf numFmtId="164" fontId="9" fillId="0" borderId="11" xfId="0" applyFont="1" applyBorder="1"/>
    <xf numFmtId="164" fontId="9" fillId="0" borderId="2" xfId="0" applyFont="1" applyBorder="1"/>
    <xf numFmtId="164" fontId="9" fillId="0" borderId="12" xfId="0" applyFont="1" applyBorder="1"/>
    <xf numFmtId="164" fontId="9" fillId="0" borderId="0" xfId="0" applyFont="1" applyBorder="1"/>
    <xf numFmtId="164" fontId="9" fillId="0" borderId="13" xfId="0" applyFont="1" applyBorder="1"/>
    <xf numFmtId="164" fontId="6" fillId="0" borderId="0" xfId="0" applyFont="1" applyAlignment="1">
      <alignment horizontal="center" vertical="center"/>
    </xf>
    <xf numFmtId="164" fontId="0" fillId="0" borderId="16" xfId="0" applyFont="1" applyBorder="1" applyAlignment="1" applyProtection="1">
      <alignment horizontal="left" vertical="center"/>
      <protection locked="0"/>
    </xf>
    <xf numFmtId="164" fontId="10" fillId="0" borderId="0" xfId="0" applyFont="1" applyAlignment="1">
      <alignment horizontal="left"/>
    </xf>
    <xf numFmtId="164" fontId="5" fillId="0" borderId="0" xfId="0" applyFont="1" applyAlignment="1" applyProtection="1">
      <alignment horizontal="left" wrapText="1"/>
    </xf>
    <xf numFmtId="164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  <xf numFmtId="43" fontId="10" fillId="0" borderId="0" xfId="1" applyFont="1" applyAlignment="1">
      <alignment horizontal="center"/>
    </xf>
    <xf numFmtId="43" fontId="10" fillId="0" borderId="0" xfId="1" applyFont="1"/>
    <xf numFmtId="164" fontId="10" fillId="2" borderId="0" xfId="0" applyFont="1" applyFill="1" applyAlignment="1">
      <alignment horizontal="center"/>
    </xf>
    <xf numFmtId="164" fontId="10" fillId="2" borderId="1" xfId="0" applyFont="1" applyFill="1" applyBorder="1" applyAlignment="1">
      <alignment horizontal="center"/>
    </xf>
    <xf numFmtId="15" fontId="18" fillId="2" borderId="0" xfId="3" applyNumberFormat="1" applyFont="1" applyFill="1"/>
    <xf numFmtId="0" fontId="17" fillId="0" borderId="0" xfId="3" applyAlignment="1">
      <alignment horizontal="left"/>
    </xf>
    <xf numFmtId="0" fontId="7" fillId="0" borderId="0" xfId="0" applyNumberFormat="1" applyFont="1" applyFill="1" applyAlignment="1">
      <alignment horizontal="center"/>
    </xf>
    <xf numFmtId="49" fontId="7" fillId="0" borderId="0" xfId="0" applyNumberFormat="1" applyFont="1"/>
    <xf numFmtId="164" fontId="11" fillId="0" borderId="0" xfId="0" applyFont="1" applyAlignment="1" applyProtection="1">
      <alignment horizontal="right"/>
    </xf>
    <xf numFmtId="164" fontId="0" fillId="0" borderId="0" xfId="0" applyAlignment="1" applyProtection="1"/>
    <xf numFmtId="164" fontId="10" fillId="2" borderId="0" xfId="0" applyFont="1" applyFill="1"/>
    <xf numFmtId="49" fontId="10" fillId="0" borderId="0" xfId="0" applyNumberFormat="1" applyFont="1" applyAlignment="1">
      <alignment horizontal="right"/>
    </xf>
    <xf numFmtId="164" fontId="6" fillId="0" borderId="0" xfId="0" applyFont="1" applyAlignment="1" applyProtection="1"/>
    <xf numFmtId="169" fontId="10" fillId="0" borderId="0" xfId="1" applyNumberFormat="1" applyFont="1" applyAlignment="1">
      <alignment horizontal="center"/>
    </xf>
    <xf numFmtId="169" fontId="10" fillId="0" borderId="0" xfId="1" applyNumberFormat="1" applyFont="1"/>
    <xf numFmtId="164" fontId="6" fillId="0" borderId="0" xfId="0" applyFont="1" applyAlignment="1" applyProtection="1">
      <alignment horizontal="left"/>
    </xf>
    <xf numFmtId="169" fontId="0" fillId="0" borderId="0" xfId="1" applyNumberFormat="1" applyFont="1"/>
    <xf numFmtId="164" fontId="11" fillId="0" borderId="0" xfId="0" applyFont="1" applyBorder="1" applyAlignment="1" applyProtection="1">
      <alignment horizontal="right"/>
    </xf>
    <xf numFmtId="164" fontId="11" fillId="0" borderId="0" xfId="0" applyFont="1" applyBorder="1" applyProtection="1"/>
    <xf numFmtId="164" fontId="0" fillId="0" borderId="0" xfId="0" applyBorder="1" applyAlignment="1" applyProtection="1">
      <alignment horizontal="center"/>
    </xf>
    <xf numFmtId="0" fontId="17" fillId="2" borderId="0" xfId="3" applyFill="1"/>
    <xf numFmtId="0" fontId="22" fillId="2" borderId="0" xfId="3" applyFont="1" applyFill="1" applyProtection="1"/>
    <xf numFmtId="49" fontId="19" fillId="2" borderId="0" xfId="3" applyNumberFormat="1" applyFont="1" applyFill="1"/>
    <xf numFmtId="169" fontId="10" fillId="2" borderId="0" xfId="1" applyNumberFormat="1" applyFont="1" applyFill="1" applyAlignment="1">
      <alignment horizontal="left"/>
    </xf>
    <xf numFmtId="169" fontId="10" fillId="0" borderId="0" xfId="1" applyNumberFormat="1" applyFont="1" applyFill="1" applyAlignment="1">
      <alignment horizontal="center"/>
    </xf>
    <xf numFmtId="169" fontId="4" fillId="0" borderId="0" xfId="1" applyNumberFormat="1" applyFont="1" applyProtection="1"/>
    <xf numFmtId="164" fontId="0" fillId="0" borderId="0" xfId="0" applyFont="1" applyBorder="1" applyAlignment="1" applyProtection="1">
      <alignment horizontal="left" vertical="center"/>
      <protection locked="0"/>
    </xf>
    <xf numFmtId="164" fontId="6" fillId="0" borderId="18" xfId="0" applyFont="1" applyBorder="1" applyAlignment="1" applyProtection="1">
      <alignment horizontal="left" vertical="center"/>
      <protection locked="0"/>
    </xf>
    <xf numFmtId="164" fontId="5" fillId="0" borderId="0" xfId="0" applyFont="1" applyAlignment="1" applyProtection="1">
      <alignment wrapText="1"/>
    </xf>
    <xf numFmtId="165" fontId="2" fillId="0" borderId="3" xfId="0" applyNumberFormat="1" applyFont="1" applyBorder="1" applyAlignment="1" applyProtection="1">
      <alignment horizontal="left"/>
    </xf>
    <xf numFmtId="166" fontId="4" fillId="0" borderId="19" xfId="2" applyNumberFormat="1" applyFont="1" applyBorder="1" applyAlignment="1" applyProtection="1">
      <alignment vertical="center"/>
    </xf>
    <xf numFmtId="166" fontId="4" fillId="0" borderId="20" xfId="2" applyNumberFormat="1" applyFont="1" applyBorder="1" applyAlignment="1" applyProtection="1">
      <alignment vertical="center"/>
    </xf>
    <xf numFmtId="166" fontId="4" fillId="0" borderId="21" xfId="2" applyNumberFormat="1" applyFont="1" applyBorder="1" applyAlignment="1" applyProtection="1">
      <alignment vertical="center"/>
    </xf>
    <xf numFmtId="164" fontId="6" fillId="0" borderId="17" xfId="0" applyFont="1" applyBorder="1" applyAlignment="1" applyProtection="1">
      <alignment vertical="center"/>
      <protection locked="0"/>
    </xf>
    <xf numFmtId="14" fontId="4" fillId="0" borderId="2" xfId="0" applyNumberFormat="1" applyFont="1" applyBorder="1" applyProtection="1"/>
    <xf numFmtId="49" fontId="4" fillId="0" borderId="22" xfId="0" applyNumberFormat="1" applyFont="1" applyBorder="1" applyAlignment="1" applyProtection="1">
      <alignment horizontal="center" vertical="center"/>
    </xf>
    <xf numFmtId="164" fontId="4" fillId="0" borderId="23" xfId="0" applyFont="1" applyBorder="1" applyProtection="1"/>
    <xf numFmtId="164" fontId="2" fillId="0" borderId="24" xfId="0" applyFont="1" applyBorder="1" applyAlignment="1" applyProtection="1">
      <alignment vertical="center"/>
    </xf>
    <xf numFmtId="164" fontId="2" fillId="0" borderId="25" xfId="0" applyFont="1" applyBorder="1" applyAlignment="1" applyProtection="1">
      <alignment horizontal="right" vertical="center"/>
    </xf>
    <xf numFmtId="164" fontId="4" fillId="0" borderId="11" xfId="0" applyFont="1" applyBorder="1" applyProtection="1"/>
    <xf numFmtId="49" fontId="4" fillId="0" borderId="26" xfId="0" applyNumberFormat="1" applyFont="1" applyBorder="1" applyAlignment="1" applyProtection="1">
      <alignment horizontal="center" vertical="center"/>
    </xf>
    <xf numFmtId="164" fontId="4" fillId="0" borderId="0" xfId="0" applyFont="1" applyAlignment="1" applyProtection="1">
      <alignment wrapText="1"/>
    </xf>
    <xf numFmtId="164" fontId="2" fillId="0" borderId="0" xfId="0" applyFont="1" applyProtection="1"/>
    <xf numFmtId="164" fontId="4" fillId="0" borderId="0" xfId="0" applyFont="1" applyProtection="1"/>
    <xf numFmtId="164" fontId="4" fillId="0" borderId="2" xfId="0" applyFont="1" applyBorder="1" applyProtection="1"/>
    <xf numFmtId="165" fontId="11" fillId="0" borderId="0" xfId="0" applyNumberFormat="1" applyFont="1" applyBorder="1" applyAlignment="1" applyProtection="1"/>
    <xf numFmtId="164" fontId="0" fillId="0" borderId="0" xfId="0" applyAlignment="1" applyProtection="1">
      <alignment horizontal="center"/>
    </xf>
    <xf numFmtId="43" fontId="23" fillId="0" borderId="0" xfId="1" applyFont="1" applyAlignment="1" applyProtection="1">
      <alignment horizontal="center" vertical="center" wrapText="1"/>
    </xf>
    <xf numFmtId="164" fontId="10" fillId="0" borderId="10" xfId="0" applyFont="1" applyBorder="1"/>
    <xf numFmtId="164" fontId="10" fillId="0" borderId="0" xfId="0" applyFont="1" applyBorder="1" applyAlignment="1">
      <alignment horizontal="right"/>
    </xf>
    <xf numFmtId="0" fontId="10" fillId="0" borderId="2" xfId="0" applyNumberFormat="1" applyFont="1" applyBorder="1" applyAlignment="1" applyProtection="1">
      <alignment wrapText="1"/>
    </xf>
    <xf numFmtId="164" fontId="10" fillId="0" borderId="0" xfId="0" applyFont="1" applyProtection="1"/>
    <xf numFmtId="164" fontId="10" fillId="0" borderId="28" xfId="0" applyFont="1" applyBorder="1" applyProtection="1"/>
    <xf numFmtId="164" fontId="10" fillId="0" borderId="10" xfId="0" applyFont="1" applyBorder="1" applyProtection="1"/>
    <xf numFmtId="164" fontId="10" fillId="0" borderId="0" xfId="0" applyFont="1" applyBorder="1" applyAlignment="1" applyProtection="1">
      <alignment horizontal="right"/>
    </xf>
    <xf numFmtId="164" fontId="10" fillId="0" borderId="10" xfId="0" applyFont="1" applyBorder="1" applyAlignment="1" applyProtection="1">
      <alignment horizontal="left"/>
    </xf>
    <xf numFmtId="164" fontId="0" fillId="0" borderId="0" xfId="0" applyFill="1" applyProtection="1"/>
    <xf numFmtId="164" fontId="2" fillId="0" borderId="0" xfId="0" applyFont="1" applyFill="1" applyAlignment="1" applyProtection="1"/>
    <xf numFmtId="164" fontId="11" fillId="0" borderId="0" xfId="0" applyFont="1" applyFill="1" applyAlignment="1" applyProtection="1"/>
    <xf numFmtId="164" fontId="0" fillId="0" borderId="0" xfId="0" applyFill="1"/>
    <xf numFmtId="49" fontId="15" fillId="0" borderId="0" xfId="0" applyNumberFormat="1" applyFont="1" applyFill="1" applyAlignment="1" applyProtection="1">
      <alignment horizontal="left"/>
    </xf>
    <xf numFmtId="164" fontId="15" fillId="0" borderId="0" xfId="0" applyFont="1" applyFill="1" applyProtection="1"/>
    <xf numFmtId="164" fontId="24" fillId="0" borderId="0" xfId="0" applyFont="1" applyFill="1" applyProtection="1"/>
    <xf numFmtId="0" fontId="20" fillId="0" borderId="0" xfId="0" applyNumberFormat="1" applyFont="1" applyFill="1" applyBorder="1" applyAlignment="1" applyProtection="1">
      <alignment horizontal="left"/>
    </xf>
    <xf numFmtId="49" fontId="20" fillId="0" borderId="0" xfId="0" applyNumberFormat="1" applyFont="1" applyFill="1" applyBorder="1" applyAlignment="1" applyProtection="1">
      <alignment horizontal="left"/>
    </xf>
    <xf numFmtId="168" fontId="21" fillId="0" borderId="0" xfId="0" applyNumberFormat="1" applyFont="1" applyFill="1" applyBorder="1" applyAlignment="1" applyProtection="1"/>
    <xf numFmtId="164" fontId="11" fillId="0" borderId="0" xfId="0" applyFont="1"/>
    <xf numFmtId="164" fontId="6" fillId="0" borderId="0" xfId="0" applyFont="1" applyAlignment="1" applyProtection="1">
      <alignment horizontal="center"/>
    </xf>
    <xf numFmtId="164" fontId="6" fillId="0" borderId="17" xfId="0" applyFont="1" applyBorder="1" applyAlignment="1" applyProtection="1">
      <alignment horizontal="left" vertical="center"/>
      <protection locked="0"/>
    </xf>
    <xf numFmtId="164" fontId="6" fillId="0" borderId="29" xfId="0" applyFont="1" applyBorder="1" applyAlignment="1" applyProtection="1">
      <alignment horizontal="left" vertical="center"/>
      <protection locked="0"/>
    </xf>
    <xf numFmtId="164" fontId="4" fillId="0" borderId="30" xfId="0" applyFont="1" applyBorder="1" applyAlignment="1" applyProtection="1">
      <alignment horizontal="left" vertical="center"/>
      <protection locked="0"/>
    </xf>
    <xf numFmtId="164" fontId="0" fillId="0" borderId="13" xfId="0" applyFont="1" applyBorder="1" applyAlignment="1" applyProtection="1">
      <alignment vertical="center"/>
      <protection locked="0"/>
    </xf>
    <xf numFmtId="164" fontId="0" fillId="0" borderId="12" xfId="0" applyFont="1" applyBorder="1" applyAlignment="1" applyProtection="1">
      <alignment vertical="center" wrapText="1"/>
      <protection locked="0"/>
    </xf>
    <xf numFmtId="166" fontId="4" fillId="3" borderId="31" xfId="2" applyNumberFormat="1" applyFont="1" applyFill="1" applyBorder="1" applyAlignment="1" applyProtection="1">
      <alignment horizontal="center"/>
      <protection locked="0"/>
    </xf>
    <xf numFmtId="166" fontId="11" fillId="0" borderId="31" xfId="2" applyNumberFormat="1" applyFont="1" applyBorder="1" applyAlignment="1">
      <alignment horizontal="center"/>
    </xf>
    <xf numFmtId="166" fontId="11" fillId="0" borderId="12" xfId="2" applyNumberFormat="1" applyFont="1" applyBorder="1" applyAlignment="1">
      <alignment horizontal="center"/>
    </xf>
    <xf numFmtId="166" fontId="11" fillId="0" borderId="1" xfId="2" applyNumberFormat="1" applyFont="1" applyBorder="1" applyAlignment="1" applyProtection="1">
      <protection locked="0"/>
    </xf>
    <xf numFmtId="164" fontId="6" fillId="0" borderId="32" xfId="0" applyFont="1" applyFill="1" applyBorder="1" applyAlignment="1" applyProtection="1">
      <alignment horizontal="left" vertical="center"/>
    </xf>
    <xf numFmtId="164" fontId="0" fillId="0" borderId="13" xfId="0" applyFont="1" applyFill="1" applyBorder="1" applyAlignment="1" applyProtection="1">
      <alignment horizontal="left" vertical="center"/>
    </xf>
    <xf numFmtId="164" fontId="0" fillId="0" borderId="0" xfId="0" applyFont="1" applyFill="1" applyBorder="1" applyAlignment="1" applyProtection="1">
      <alignment horizontal="left" vertical="center"/>
    </xf>
    <xf numFmtId="164" fontId="6" fillId="0" borderId="0" xfId="0" applyFont="1" applyFill="1" applyBorder="1" applyAlignment="1" applyProtection="1">
      <alignment horizontal="left" vertical="center"/>
    </xf>
    <xf numFmtId="166" fontId="11" fillId="0" borderId="1" xfId="2" applyNumberFormat="1" applyFont="1" applyBorder="1" applyAlignment="1" applyProtection="1"/>
    <xf numFmtId="166" fontId="2" fillId="0" borderId="19" xfId="2" applyNumberFormat="1" applyFont="1" applyBorder="1" applyAlignment="1" applyProtection="1">
      <alignment vertical="center"/>
    </xf>
    <xf numFmtId="166" fontId="2" fillId="0" borderId="21" xfId="2" applyNumberFormat="1" applyFont="1" applyBorder="1" applyAlignment="1" applyProtection="1">
      <alignment vertical="center"/>
    </xf>
    <xf numFmtId="166" fontId="2" fillId="0" borderId="33" xfId="2" applyNumberFormat="1" applyFont="1" applyBorder="1" applyAlignment="1" applyProtection="1">
      <alignment vertical="center" wrapText="1"/>
    </xf>
    <xf numFmtId="164" fontId="0" fillId="0" borderId="16" xfId="0" applyFont="1" applyBorder="1" applyAlignment="1" applyProtection="1">
      <alignment horizontal="left" vertical="center" wrapText="1"/>
    </xf>
    <xf numFmtId="164" fontId="0" fillId="0" borderId="16" xfId="0" applyFont="1" applyFill="1" applyBorder="1" applyAlignment="1" applyProtection="1">
      <alignment horizontal="left" vertical="center" wrapText="1"/>
    </xf>
    <xf numFmtId="164" fontId="0" fillId="0" borderId="2" xfId="0" applyFont="1" applyFill="1" applyBorder="1" applyAlignment="1" applyProtection="1">
      <alignment horizontal="left" vertical="center"/>
    </xf>
    <xf numFmtId="164" fontId="23" fillId="0" borderId="0" xfId="0" applyFont="1"/>
    <xf numFmtId="164" fontId="0" fillId="0" borderId="2" xfId="0" applyFont="1" applyBorder="1" applyAlignment="1" applyProtection="1">
      <alignment horizontal="left" vertical="center" wrapText="1"/>
    </xf>
    <xf numFmtId="164" fontId="6" fillId="0" borderId="17" xfId="0" applyFont="1" applyFill="1" applyBorder="1" applyAlignment="1" applyProtection="1">
      <alignment horizontal="left" vertical="center"/>
    </xf>
    <xf numFmtId="164" fontId="4" fillId="0" borderId="0" xfId="0" applyFont="1" applyAlignment="1" applyProtection="1">
      <alignment horizontal="right" vertical="center"/>
    </xf>
    <xf numFmtId="49" fontId="9" fillId="0" borderId="0" xfId="0" applyNumberFormat="1" applyFont="1" applyAlignment="1" applyProtection="1">
      <alignment vertical="center" wrapText="1"/>
    </xf>
    <xf numFmtId="49" fontId="6" fillId="0" borderId="0" xfId="0" applyNumberFormat="1" applyFont="1" applyProtection="1"/>
    <xf numFmtId="49" fontId="6" fillId="0" borderId="0" xfId="0" applyNumberFormat="1" applyFont="1"/>
    <xf numFmtId="171" fontId="0" fillId="0" borderId="0" xfId="0" applyNumberFormat="1" applyFont="1"/>
    <xf numFmtId="170" fontId="2" fillId="4" borderId="13" xfId="2" applyNumberFormat="1" applyFont="1" applyFill="1" applyBorder="1" applyAlignment="1" applyProtection="1">
      <alignment horizontal="center" vertical="center" wrapText="1"/>
    </xf>
    <xf numFmtId="170" fontId="11" fillId="4" borderId="35" xfId="2" applyNumberFormat="1" applyFont="1" applyFill="1" applyBorder="1" applyAlignment="1" applyProtection="1">
      <alignment wrapText="1"/>
    </xf>
    <xf numFmtId="164" fontId="11" fillId="4" borderId="1" xfId="0" applyFont="1" applyFill="1" applyBorder="1" applyAlignment="1" applyProtection="1">
      <alignment horizontal="center" vertical="center"/>
    </xf>
    <xf numFmtId="164" fontId="11" fillId="4" borderId="37" xfId="0" applyFont="1" applyFill="1" applyBorder="1" applyAlignment="1" applyProtection="1">
      <alignment horizontal="center" vertical="center"/>
    </xf>
    <xf numFmtId="164" fontId="11" fillId="4" borderId="1" xfId="0" applyFont="1" applyFill="1" applyBorder="1" applyAlignment="1" applyProtection="1">
      <alignment horizontal="center" vertical="center" wrapText="1"/>
    </xf>
    <xf numFmtId="164" fontId="0" fillId="0" borderId="12" xfId="0" applyFont="1" applyFill="1" applyBorder="1" applyAlignment="1" applyProtection="1">
      <alignment horizontal="left" vertical="center"/>
    </xf>
    <xf numFmtId="49" fontId="7" fillId="0" borderId="34" xfId="0" applyNumberFormat="1" applyFont="1" applyBorder="1" applyAlignment="1" applyProtection="1">
      <alignment horizontal="center" vertical="center" wrapText="1"/>
      <protection locked="0"/>
    </xf>
    <xf numFmtId="49" fontId="7" fillId="0" borderId="40" xfId="0" applyNumberFormat="1" applyFont="1" applyBorder="1" applyAlignment="1" applyProtection="1">
      <alignment horizontal="center" vertical="center" wrapText="1"/>
      <protection locked="0"/>
    </xf>
    <xf numFmtId="49" fontId="7" fillId="0" borderId="41" xfId="0" applyNumberFormat="1" applyFont="1" applyBorder="1" applyAlignment="1" applyProtection="1">
      <alignment horizontal="center" vertical="center" wrapText="1"/>
      <protection locked="0"/>
    </xf>
    <xf numFmtId="164" fontId="11" fillId="4" borderId="37" xfId="0" applyFont="1" applyFill="1" applyBorder="1" applyAlignment="1" applyProtection="1">
      <alignment horizontal="center" vertical="center"/>
    </xf>
    <xf numFmtId="43" fontId="26" fillId="0" borderId="0" xfId="1" applyFont="1" applyAlignment="1" applyProtection="1">
      <alignment horizontal="left" vertical="center" wrapText="1"/>
    </xf>
    <xf numFmtId="0" fontId="19" fillId="2" borderId="0" xfId="3" applyNumberFormat="1" applyFont="1" applyFill="1"/>
    <xf numFmtId="164" fontId="6" fillId="0" borderId="0" xfId="0" applyFont="1" applyAlignment="1" applyProtection="1">
      <alignment horizontal="left" vertical="center"/>
    </xf>
    <xf numFmtId="164" fontId="16" fillId="0" borderId="0" xfId="0" applyFont="1" applyBorder="1" applyAlignment="1" applyProtection="1">
      <alignment vertical="center"/>
    </xf>
    <xf numFmtId="164" fontId="9" fillId="0" borderId="0" xfId="0" applyFont="1" applyBorder="1" applyAlignment="1" applyProtection="1">
      <alignment vertical="center"/>
    </xf>
    <xf numFmtId="164" fontId="0" fillId="0" borderId="0" xfId="0" applyBorder="1" applyAlignment="1" applyProtection="1">
      <alignment vertical="center"/>
    </xf>
    <xf numFmtId="164" fontId="15" fillId="0" borderId="0" xfId="0" applyFont="1" applyAlignment="1" applyProtection="1">
      <alignment vertical="center"/>
    </xf>
    <xf numFmtId="164" fontId="0" fillId="0" borderId="0" xfId="0" applyAlignment="1" applyProtection="1">
      <alignment vertical="center"/>
    </xf>
    <xf numFmtId="164" fontId="11" fillId="0" borderId="0" xfId="0" applyFont="1" applyAlignment="1" applyProtection="1">
      <alignment horizontal="right" vertical="center"/>
    </xf>
    <xf numFmtId="164" fontId="15" fillId="0" borderId="0" xfId="0" applyFont="1" applyAlignment="1" applyProtection="1">
      <alignment vertical="center" wrapText="1"/>
    </xf>
    <xf numFmtId="164" fontId="2" fillId="0" borderId="0" xfId="0" applyFont="1" applyBorder="1" applyAlignment="1" applyProtection="1">
      <alignment horizontal="center" vertical="center" wrapText="1"/>
    </xf>
    <xf numFmtId="164" fontId="0" fillId="0" borderId="0" xfId="0" applyAlignment="1">
      <alignment vertical="center"/>
    </xf>
    <xf numFmtId="169" fontId="4" fillId="0" borderId="0" xfId="1" applyNumberFormat="1" applyFont="1" applyAlignment="1" applyProtection="1">
      <alignment vertical="center"/>
    </xf>
    <xf numFmtId="164" fontId="0" fillId="0" borderId="0" xfId="0" applyAlignment="1" applyProtection="1">
      <alignment horizontal="center" vertical="center"/>
    </xf>
    <xf numFmtId="169" fontId="4" fillId="0" borderId="0" xfId="1" applyNumberFormat="1" applyFont="1" applyAlignment="1">
      <alignment vertical="center"/>
    </xf>
    <xf numFmtId="0" fontId="20" fillId="0" borderId="0" xfId="0" applyNumberFormat="1" applyFont="1" applyFill="1" applyBorder="1" applyAlignment="1" applyProtection="1">
      <alignment vertical="center"/>
      <protection locked="0"/>
    </xf>
    <xf numFmtId="49" fontId="20" fillId="0" borderId="0" xfId="0" applyNumberFormat="1" applyFont="1" applyFill="1" applyBorder="1" applyAlignment="1" applyProtection="1">
      <alignment vertical="center"/>
      <protection locked="0"/>
    </xf>
    <xf numFmtId="170" fontId="11" fillId="0" borderId="0" xfId="2" applyNumberFormat="1" applyFont="1" applyAlignment="1" applyProtection="1">
      <alignment vertical="center"/>
    </xf>
    <xf numFmtId="164" fontId="0" fillId="0" borderId="44" xfId="0" applyFont="1" applyBorder="1" applyAlignment="1" applyProtection="1">
      <alignment horizontal="left" vertical="center" wrapText="1"/>
    </xf>
    <xf numFmtId="164" fontId="6" fillId="0" borderId="43" xfId="0" applyFont="1" applyFill="1" applyBorder="1" applyAlignment="1" applyProtection="1">
      <alignment vertical="center"/>
      <protection locked="0"/>
    </xf>
    <xf numFmtId="164" fontId="6" fillId="0" borderId="43" xfId="0" applyFont="1" applyBorder="1" applyAlignment="1" applyProtection="1">
      <alignment vertical="center"/>
      <protection locked="0"/>
    </xf>
    <xf numFmtId="49" fontId="6" fillId="0" borderId="17" xfId="0" applyNumberFormat="1" applyFont="1" applyFill="1" applyBorder="1" applyAlignment="1" applyProtection="1">
      <alignment horizontal="left" vertical="center"/>
    </xf>
    <xf numFmtId="49" fontId="6" fillId="0" borderId="0" xfId="0" applyNumberFormat="1" applyFont="1" applyBorder="1" applyAlignment="1" applyProtection="1">
      <alignment horizontal="left" vertical="center" wrapText="1"/>
    </xf>
    <xf numFmtId="49" fontId="6" fillId="0" borderId="32" xfId="0" applyNumberFormat="1" applyFont="1" applyFill="1" applyBorder="1" applyAlignment="1" applyProtection="1">
      <alignment horizontal="left" vertical="center"/>
    </xf>
    <xf numFmtId="49" fontId="6" fillId="0" borderId="2" xfId="0" applyNumberFormat="1" applyFont="1" applyBorder="1" applyAlignment="1" applyProtection="1">
      <alignment horizontal="left" vertical="center" wrapText="1"/>
    </xf>
    <xf numFmtId="49" fontId="6" fillId="0" borderId="52" xfId="0" applyNumberFormat="1" applyFont="1" applyFill="1" applyBorder="1" applyAlignment="1" applyProtection="1">
      <alignment horizontal="left" vertical="center"/>
    </xf>
    <xf numFmtId="49" fontId="6" fillId="0" borderId="0" xfId="0" applyNumberFormat="1" applyFont="1" applyFill="1" applyBorder="1" applyAlignment="1" applyProtection="1">
      <alignment horizontal="left" vertical="center"/>
    </xf>
    <xf numFmtId="49" fontId="6" fillId="0" borderId="53" xfId="0" applyNumberFormat="1" applyFont="1" applyBorder="1" applyAlignment="1" applyProtection="1">
      <alignment horizontal="left" vertical="center" wrapText="1"/>
    </xf>
    <xf numFmtId="49" fontId="6" fillId="0" borderId="17" xfId="0" applyNumberFormat="1" applyFont="1" applyBorder="1" applyAlignment="1" applyProtection="1">
      <alignment horizontal="left" vertical="center"/>
    </xf>
    <xf numFmtId="49" fontId="6" fillId="0" borderId="16" xfId="0" applyNumberFormat="1" applyFont="1" applyBorder="1" applyAlignment="1" applyProtection="1">
      <alignment horizontal="left" vertical="center" wrapText="1"/>
    </xf>
    <xf numFmtId="49" fontId="6" fillId="0" borderId="2" xfId="0" applyNumberFormat="1" applyFont="1" applyFill="1" applyBorder="1" applyAlignment="1" applyProtection="1">
      <alignment horizontal="left" vertical="center"/>
    </xf>
    <xf numFmtId="49" fontId="6" fillId="0" borderId="16" xfId="0" applyNumberFormat="1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/>
    </xf>
    <xf numFmtId="172" fontId="10" fillId="0" borderId="15" xfId="0" applyNumberFormat="1" applyFont="1" applyBorder="1" applyAlignment="1" applyProtection="1">
      <alignment horizontal="center"/>
      <protection locked="0"/>
    </xf>
    <xf numFmtId="165" fontId="9" fillId="0" borderId="0" xfId="0" applyNumberFormat="1" applyFont="1" applyBorder="1" applyAlignment="1" applyProtection="1">
      <alignment horizontal="left"/>
    </xf>
    <xf numFmtId="164" fontId="0" fillId="0" borderId="0" xfId="0" applyFont="1" applyBorder="1" applyProtection="1"/>
    <xf numFmtId="49" fontId="10" fillId="0" borderId="27" xfId="0" applyNumberFormat="1" applyFont="1" applyBorder="1" applyAlignment="1" applyProtection="1">
      <alignment horizontal="center" vertical="center"/>
    </xf>
    <xf numFmtId="164" fontId="10" fillId="0" borderId="27" xfId="0" applyFont="1" applyBorder="1" applyAlignment="1" applyProtection="1">
      <alignment vertical="center"/>
    </xf>
    <xf numFmtId="164" fontId="10" fillId="0" borderId="39" xfId="0" applyFont="1" applyBorder="1" applyAlignment="1" applyProtection="1">
      <alignment vertical="center"/>
    </xf>
    <xf numFmtId="164" fontId="10" fillId="0" borderId="0" xfId="0" applyFont="1" applyAlignment="1">
      <alignment vertical="center"/>
    </xf>
    <xf numFmtId="164" fontId="9" fillId="0" borderId="38" xfId="0" applyFont="1" applyBorder="1" applyAlignment="1" applyProtection="1">
      <alignment horizontal="right" vertical="center"/>
    </xf>
    <xf numFmtId="164" fontId="9" fillId="0" borderId="27" xfId="0" applyFont="1" applyBorder="1" applyAlignment="1" applyProtection="1">
      <alignment horizontal="center" vertical="center"/>
    </xf>
    <xf numFmtId="49" fontId="7" fillId="0" borderId="34" xfId="0" applyNumberFormat="1" applyFont="1" applyBorder="1" applyAlignment="1" applyProtection="1">
      <alignment horizontal="center" vertical="center"/>
      <protection locked="0"/>
    </xf>
    <xf numFmtId="49" fontId="7" fillId="0" borderId="40" xfId="0" applyNumberFormat="1" applyFont="1" applyBorder="1" applyAlignment="1" applyProtection="1">
      <alignment horizontal="center" vertical="center"/>
      <protection locked="0"/>
    </xf>
    <xf numFmtId="49" fontId="7" fillId="0" borderId="41" xfId="0" applyNumberFormat="1" applyFont="1" applyBorder="1" applyAlignment="1" applyProtection="1">
      <alignment horizontal="center" vertical="center"/>
      <protection locked="0"/>
    </xf>
    <xf numFmtId="49" fontId="5" fillId="0" borderId="27" xfId="0" applyNumberFormat="1" applyFont="1" applyBorder="1" applyAlignment="1" applyProtection="1">
      <alignment horizontal="center" vertical="center"/>
      <protection locked="0"/>
    </xf>
    <xf numFmtId="164" fontId="11" fillId="0" borderId="0" xfId="0" applyFont="1" applyBorder="1" applyAlignment="1" applyProtection="1">
      <alignment horizontal="left" wrapText="1"/>
    </xf>
    <xf numFmtId="168" fontId="20" fillId="5" borderId="0" xfId="0" applyNumberFormat="1" applyFont="1" applyFill="1" applyBorder="1" applyAlignment="1" applyProtection="1">
      <alignment horizontal="left" vertical="center"/>
    </xf>
    <xf numFmtId="164" fontId="10" fillId="0" borderId="14" xfId="0" applyFont="1" applyBorder="1" applyAlignment="1" applyProtection="1">
      <alignment horizontal="center"/>
    </xf>
    <xf numFmtId="15" fontId="18" fillId="0" borderId="0" xfId="7" applyNumberFormat="1" applyFont="1"/>
    <xf numFmtId="15" fontId="18" fillId="0" borderId="0" xfId="7" applyNumberFormat="1" applyFont="1" applyFill="1"/>
    <xf numFmtId="0" fontId="1" fillId="0" borderId="0" xfId="7"/>
    <xf numFmtId="0" fontId="1" fillId="0" borderId="0" xfId="7" applyAlignment="1">
      <alignment horizontal="left"/>
    </xf>
    <xf numFmtId="0" fontId="18" fillId="0" borderId="0" xfId="7" applyFont="1"/>
    <xf numFmtId="164" fontId="11" fillId="4" borderId="37" xfId="0" applyFont="1" applyFill="1" applyBorder="1" applyAlignment="1" applyProtection="1">
      <alignment horizontal="center" vertical="center"/>
    </xf>
    <xf numFmtId="49" fontId="8" fillId="0" borderId="17" xfId="0" applyNumberFormat="1" applyFont="1" applyBorder="1" applyAlignment="1" applyProtection="1">
      <alignment horizontal="left" vertical="center"/>
      <protection locked="0"/>
    </xf>
    <xf numFmtId="49" fontId="8" fillId="0" borderId="0" xfId="0" applyNumberFormat="1" applyFont="1" applyBorder="1" applyAlignment="1" applyProtection="1">
      <alignment horizontal="left" vertical="center" wrapText="1"/>
      <protection locked="0"/>
    </xf>
    <xf numFmtId="49" fontId="8" fillId="0" borderId="32" xfId="0" applyNumberFormat="1" applyFont="1" applyFill="1" applyBorder="1" applyAlignment="1" applyProtection="1">
      <alignment horizontal="left" vertical="center"/>
      <protection locked="0"/>
    </xf>
    <xf numFmtId="49" fontId="8" fillId="0" borderId="17" xfId="0" applyNumberFormat="1" applyFont="1" applyFill="1" applyBorder="1" applyAlignment="1" applyProtection="1">
      <alignment horizontal="left" vertical="center"/>
      <protection locked="0"/>
    </xf>
    <xf numFmtId="49" fontId="8" fillId="0" borderId="2" xfId="0" applyNumberFormat="1" applyFont="1" applyBorder="1" applyAlignment="1" applyProtection="1">
      <alignment horizontal="left" vertical="center" wrapText="1"/>
      <protection locked="0"/>
    </xf>
    <xf numFmtId="49" fontId="8" fillId="0" borderId="0" xfId="0" applyNumberFormat="1" applyFont="1" applyFill="1" applyBorder="1" applyAlignment="1" applyProtection="1">
      <alignment horizontal="left" vertical="center"/>
      <protection locked="0"/>
    </xf>
    <xf numFmtId="49" fontId="8" fillId="0" borderId="2" xfId="0" applyNumberFormat="1" applyFont="1" applyFill="1" applyBorder="1" applyAlignment="1" applyProtection="1">
      <alignment horizontal="left" vertical="center"/>
      <protection locked="0"/>
    </xf>
    <xf numFmtId="164" fontId="2" fillId="0" borderId="0" xfId="0" applyFont="1" applyAlignment="1" applyProtection="1">
      <alignment horizontal="right" vertical="center"/>
    </xf>
    <xf numFmtId="0" fontId="20" fillId="5" borderId="0" xfId="0" applyNumberFormat="1" applyFont="1" applyFill="1" applyBorder="1" applyAlignment="1" applyProtection="1">
      <alignment horizontal="left" vertical="center"/>
      <protection locked="0"/>
    </xf>
    <xf numFmtId="49" fontId="20" fillId="5" borderId="0" xfId="0" applyNumberFormat="1" applyFont="1" applyFill="1" applyBorder="1" applyAlignment="1" applyProtection="1">
      <alignment horizontal="left" vertical="center"/>
      <protection locked="0"/>
    </xf>
    <xf numFmtId="164" fontId="24" fillId="0" borderId="0" xfId="0" applyFont="1" applyAlignment="1" applyProtection="1">
      <alignment horizontal="left" wrapText="1"/>
    </xf>
    <xf numFmtId="164" fontId="11" fillId="0" borderId="0" xfId="0" applyFont="1" applyAlignment="1" applyProtection="1">
      <alignment horizontal="right" vertical="center"/>
    </xf>
    <xf numFmtId="164" fontId="11" fillId="6" borderId="0" xfId="0" applyFont="1" applyFill="1" applyAlignment="1" applyProtection="1">
      <alignment horizontal="left" vertical="center" wrapText="1"/>
      <protection locked="0"/>
    </xf>
    <xf numFmtId="164" fontId="0" fillId="0" borderId="0" xfId="0" applyAlignment="1" applyProtection="1">
      <alignment horizontal="center"/>
    </xf>
    <xf numFmtId="164" fontId="5" fillId="0" borderId="0" xfId="0" applyFont="1" applyAlignment="1" applyProtection="1">
      <alignment horizontal="left" vertical="center" wrapText="1"/>
    </xf>
    <xf numFmtId="164" fontId="10" fillId="0" borderId="10" xfId="0" applyFont="1" applyBorder="1" applyAlignment="1" applyProtection="1">
      <alignment horizontal="left"/>
    </xf>
    <xf numFmtId="164" fontId="10" fillId="0" borderId="0" xfId="0" applyFont="1" applyBorder="1" applyAlignment="1" applyProtection="1">
      <alignment horizontal="left"/>
    </xf>
    <xf numFmtId="164" fontId="10" fillId="0" borderId="16" xfId="0" applyFont="1" applyBorder="1" applyAlignment="1" applyProtection="1">
      <alignment horizontal="left"/>
      <protection locked="0"/>
    </xf>
    <xf numFmtId="164" fontId="9" fillId="0" borderId="28" xfId="0" applyFont="1" applyBorder="1" applyAlignment="1">
      <alignment horizontal="left" vertical="center"/>
    </xf>
    <xf numFmtId="164" fontId="9" fillId="0" borderId="17" xfId="0" applyFont="1" applyBorder="1" applyAlignment="1">
      <alignment horizontal="left" vertical="center"/>
    </xf>
    <xf numFmtId="164" fontId="9" fillId="0" borderId="42" xfId="0" applyFont="1" applyBorder="1" applyAlignment="1">
      <alignment horizontal="left" vertical="center"/>
    </xf>
    <xf numFmtId="164" fontId="9" fillId="0" borderId="10" xfId="0" applyFont="1" applyBorder="1" applyAlignment="1">
      <alignment horizontal="left" vertical="center"/>
    </xf>
    <xf numFmtId="164" fontId="9" fillId="0" borderId="0" xfId="0" applyFont="1" applyBorder="1" applyAlignment="1">
      <alignment horizontal="left" vertical="center"/>
    </xf>
    <xf numFmtId="164" fontId="9" fillId="0" borderId="13" xfId="0" applyFont="1" applyBorder="1" applyAlignment="1">
      <alignment horizontal="left" vertical="center"/>
    </xf>
    <xf numFmtId="164" fontId="9" fillId="0" borderId="32" xfId="0" applyFont="1" applyBorder="1" applyAlignment="1" applyProtection="1">
      <alignment horizontal="center"/>
    </xf>
    <xf numFmtId="164" fontId="9" fillId="0" borderId="43" xfId="0" applyFont="1" applyBorder="1" applyAlignment="1" applyProtection="1">
      <alignment horizontal="center"/>
    </xf>
    <xf numFmtId="167" fontId="10" fillId="0" borderId="16" xfId="0" applyNumberFormat="1" applyFont="1" applyBorder="1" applyAlignment="1" applyProtection="1">
      <alignment horizontal="left"/>
      <protection locked="0"/>
    </xf>
    <xf numFmtId="167" fontId="10" fillId="0" borderId="44" xfId="0" applyNumberFormat="1" applyFont="1" applyBorder="1" applyAlignment="1" applyProtection="1">
      <alignment horizontal="left"/>
      <protection locked="0"/>
    </xf>
    <xf numFmtId="164" fontId="10" fillId="0" borderId="14" xfId="0" applyFont="1" applyBorder="1" applyAlignment="1" applyProtection="1">
      <alignment horizontal="left" wrapText="1"/>
      <protection locked="0"/>
    </xf>
    <xf numFmtId="164" fontId="9" fillId="0" borderId="28" xfId="0" applyFont="1" applyBorder="1" applyAlignment="1" applyProtection="1">
      <alignment horizontal="left" vertical="center"/>
    </xf>
    <xf numFmtId="164" fontId="9" fillId="0" borderId="17" xfId="0" applyFont="1" applyBorder="1" applyAlignment="1" applyProtection="1">
      <alignment horizontal="left" vertical="center"/>
    </xf>
    <xf numFmtId="164" fontId="9" fillId="0" borderId="42" xfId="0" applyFont="1" applyBorder="1" applyAlignment="1" applyProtection="1">
      <alignment horizontal="left" vertical="center"/>
    </xf>
    <xf numFmtId="168" fontId="9" fillId="0" borderId="0" xfId="0" applyNumberFormat="1" applyFont="1" applyBorder="1" applyAlignment="1" applyProtection="1">
      <alignment horizontal="left"/>
    </xf>
    <xf numFmtId="164" fontId="13" fillId="0" borderId="0" xfId="0" applyFont="1" applyAlignment="1" applyProtection="1">
      <alignment horizontal="center"/>
    </xf>
    <xf numFmtId="164" fontId="10" fillId="0" borderId="44" xfId="0" applyFont="1" applyBorder="1" applyAlignment="1" applyProtection="1">
      <alignment horizontal="left"/>
      <protection locked="0"/>
    </xf>
    <xf numFmtId="164" fontId="10" fillId="0" borderId="27" xfId="0" applyFont="1" applyBorder="1" applyAlignment="1" applyProtection="1">
      <alignment horizontal="left"/>
    </xf>
    <xf numFmtId="164" fontId="10" fillId="0" borderId="39" xfId="0" applyFont="1" applyBorder="1" applyAlignment="1" applyProtection="1">
      <alignment horizontal="left"/>
    </xf>
    <xf numFmtId="0" fontId="10" fillId="0" borderId="2" xfId="0" applyNumberFormat="1" applyFont="1" applyBorder="1" applyAlignment="1" applyProtection="1">
      <alignment horizontal="left"/>
    </xf>
    <xf numFmtId="164" fontId="4" fillId="0" borderId="7" xfId="0" applyFont="1" applyBorder="1" applyAlignment="1" applyProtection="1">
      <alignment horizontal="left" vertical="center"/>
    </xf>
    <xf numFmtId="164" fontId="4" fillId="0" borderId="9" xfId="0" applyFont="1" applyBorder="1" applyAlignment="1" applyProtection="1">
      <alignment horizontal="left" vertical="center"/>
    </xf>
    <xf numFmtId="164" fontId="2" fillId="0" borderId="2" xfId="0" applyFont="1" applyBorder="1" applyAlignment="1" applyProtection="1">
      <alignment horizontal="right" vertical="center"/>
    </xf>
    <xf numFmtId="164" fontId="2" fillId="0" borderId="45" xfId="0" applyFont="1" applyBorder="1" applyAlignment="1" applyProtection="1">
      <alignment horizontal="right" vertical="center"/>
    </xf>
    <xf numFmtId="164" fontId="4" fillId="0" borderId="5" xfId="0" applyFont="1" applyBorder="1" applyAlignment="1" applyProtection="1">
      <alignment horizontal="left" vertical="center"/>
    </xf>
    <xf numFmtId="164" fontId="2" fillId="0" borderId="38" xfId="0" applyFont="1" applyBorder="1" applyAlignment="1" applyProtection="1">
      <alignment horizontal="right" vertical="center"/>
    </xf>
    <xf numFmtId="164" fontId="2" fillId="0" borderId="27" xfId="0" applyFont="1" applyBorder="1" applyAlignment="1" applyProtection="1">
      <alignment horizontal="right" vertical="center"/>
    </xf>
    <xf numFmtId="164" fontId="2" fillId="0" borderId="46" xfId="0" applyFont="1" applyBorder="1" applyAlignment="1" applyProtection="1">
      <alignment horizontal="right" vertical="center"/>
    </xf>
    <xf numFmtId="164" fontId="4" fillId="0" borderId="0" xfId="0" applyFont="1" applyAlignment="1" applyProtection="1">
      <alignment horizontal="left" wrapText="1"/>
    </xf>
    <xf numFmtId="43" fontId="23" fillId="0" borderId="17" xfId="1" applyFont="1" applyBorder="1" applyAlignment="1" applyProtection="1">
      <alignment horizontal="center" vertical="center" wrapText="1"/>
    </xf>
    <xf numFmtId="164" fontId="11" fillId="0" borderId="0" xfId="0" applyFont="1" applyBorder="1" applyAlignment="1" applyProtection="1">
      <alignment horizontal="left"/>
    </xf>
    <xf numFmtId="164" fontId="20" fillId="0" borderId="0" xfId="0" applyFont="1" applyBorder="1" applyAlignment="1" applyProtection="1">
      <alignment horizontal="left" wrapText="1"/>
    </xf>
    <xf numFmtId="164" fontId="2" fillId="4" borderId="34" xfId="0" applyFont="1" applyFill="1" applyBorder="1" applyAlignment="1" applyProtection="1">
      <alignment horizontal="center" vertical="center" wrapText="1"/>
    </xf>
    <xf numFmtId="164" fontId="2" fillId="4" borderId="40" xfId="0" applyFont="1" applyFill="1" applyBorder="1" applyAlignment="1" applyProtection="1">
      <alignment horizontal="center" vertical="center" wrapText="1"/>
    </xf>
    <xf numFmtId="164" fontId="2" fillId="4" borderId="41" xfId="0" applyFont="1" applyFill="1" applyBorder="1" applyAlignment="1" applyProtection="1">
      <alignment horizontal="center" vertical="center" wrapText="1"/>
    </xf>
    <xf numFmtId="164" fontId="2" fillId="4" borderId="28" xfId="0" applyFont="1" applyFill="1" applyBorder="1" applyAlignment="1" applyProtection="1">
      <alignment horizontal="center" vertical="center"/>
    </xf>
    <xf numFmtId="164" fontId="2" fillId="4" borderId="42" xfId="0" applyFont="1" applyFill="1" applyBorder="1" applyAlignment="1" applyProtection="1">
      <alignment horizontal="center" vertical="center"/>
    </xf>
    <xf numFmtId="164" fontId="2" fillId="4" borderId="10" xfId="0" applyFont="1" applyFill="1" applyBorder="1" applyAlignment="1" applyProtection="1">
      <alignment horizontal="center" vertical="center"/>
    </xf>
    <xf numFmtId="164" fontId="2" fillId="4" borderId="13" xfId="0" applyFont="1" applyFill="1" applyBorder="1" applyAlignment="1" applyProtection="1">
      <alignment horizontal="center" vertical="center"/>
    </xf>
    <xf numFmtId="164" fontId="2" fillId="4" borderId="11" xfId="0" applyFont="1" applyFill="1" applyBorder="1" applyAlignment="1" applyProtection="1">
      <alignment horizontal="center" vertical="center"/>
    </xf>
    <xf numFmtId="164" fontId="2" fillId="4" borderId="12" xfId="0" applyFont="1" applyFill="1" applyBorder="1" applyAlignment="1" applyProtection="1">
      <alignment horizontal="center" vertical="center"/>
    </xf>
    <xf numFmtId="164" fontId="2" fillId="4" borderId="34" xfId="0" applyFont="1" applyFill="1" applyBorder="1" applyAlignment="1" applyProtection="1">
      <alignment horizontal="center" vertical="center"/>
    </xf>
    <xf numFmtId="164" fontId="2" fillId="4" borderId="40" xfId="0" applyFont="1" applyFill="1" applyBorder="1" applyAlignment="1" applyProtection="1">
      <alignment horizontal="center" vertical="center"/>
    </xf>
    <xf numFmtId="164" fontId="2" fillId="4" borderId="41" xfId="0" applyFont="1" applyFill="1" applyBorder="1" applyAlignment="1" applyProtection="1">
      <alignment horizontal="center" vertical="center"/>
    </xf>
    <xf numFmtId="164" fontId="4" fillId="0" borderId="0" xfId="0" applyFont="1" applyAlignment="1" applyProtection="1">
      <alignment horizontal="left" vertical="center"/>
    </xf>
    <xf numFmtId="164" fontId="2" fillId="4" borderId="36" xfId="0" applyFont="1" applyFill="1" applyBorder="1" applyAlignment="1" applyProtection="1">
      <alignment horizontal="center" vertical="center" wrapText="1"/>
    </xf>
    <xf numFmtId="164" fontId="2" fillId="4" borderId="17" xfId="0" applyFont="1" applyFill="1" applyBorder="1" applyAlignment="1" applyProtection="1">
      <alignment horizontal="center" vertical="center"/>
    </xf>
    <xf numFmtId="164" fontId="2" fillId="4" borderId="0" xfId="0" applyFont="1" applyFill="1" applyBorder="1" applyAlignment="1" applyProtection="1">
      <alignment horizontal="center" vertical="center"/>
    </xf>
    <xf numFmtId="164" fontId="2" fillId="4" borderId="28" xfId="0" applyFont="1" applyFill="1" applyBorder="1" applyAlignment="1" applyProtection="1">
      <alignment horizontal="center" vertical="center" wrapText="1"/>
    </xf>
    <xf numFmtId="164" fontId="2" fillId="4" borderId="10" xfId="0" applyFont="1" applyFill="1" applyBorder="1" applyAlignment="1" applyProtection="1">
      <alignment horizontal="center" vertical="center" wrapText="1"/>
    </xf>
    <xf numFmtId="164" fontId="2" fillId="4" borderId="11" xfId="0" applyFont="1" applyFill="1" applyBorder="1" applyAlignment="1" applyProtection="1">
      <alignment horizontal="center" vertical="center" wrapText="1"/>
    </xf>
    <xf numFmtId="164" fontId="12" fillId="0" borderId="37" xfId="0" applyFont="1" applyBorder="1" applyAlignment="1" applyProtection="1">
      <alignment horizontal="right" vertical="center"/>
    </xf>
    <xf numFmtId="164" fontId="12" fillId="0" borderId="3" xfId="0" applyFont="1" applyBorder="1" applyAlignment="1" applyProtection="1">
      <alignment horizontal="right" vertical="center"/>
    </xf>
    <xf numFmtId="49" fontId="7" fillId="0" borderId="34" xfId="0" applyNumberFormat="1" applyFont="1" applyBorder="1" applyAlignment="1" applyProtection="1">
      <alignment horizontal="center" vertical="center" wrapText="1"/>
    </xf>
    <xf numFmtId="49" fontId="7" fillId="0" borderId="40" xfId="0" applyNumberFormat="1" applyFont="1" applyBorder="1" applyAlignment="1" applyProtection="1">
      <alignment horizontal="center" vertical="center" wrapText="1"/>
    </xf>
    <xf numFmtId="49" fontId="7" fillId="0" borderId="41" xfId="0" applyNumberFormat="1" applyFont="1" applyBorder="1" applyAlignment="1" applyProtection="1">
      <alignment horizontal="center" vertical="center" wrapText="1"/>
    </xf>
    <xf numFmtId="170" fontId="11" fillId="0" borderId="34" xfId="2" applyNumberFormat="1" applyFont="1" applyBorder="1" applyAlignment="1" applyProtection="1">
      <alignment horizontal="center"/>
      <protection locked="0"/>
    </xf>
    <xf numFmtId="170" fontId="11" fillId="0" borderId="40" xfId="2" applyNumberFormat="1" applyFont="1" applyBorder="1" applyAlignment="1" applyProtection="1">
      <alignment horizontal="center"/>
      <protection locked="0"/>
    </xf>
    <xf numFmtId="170" fontId="11" fillId="0" borderId="41" xfId="2" applyNumberFormat="1" applyFont="1" applyBorder="1" applyAlignment="1" applyProtection="1">
      <alignment horizontal="center"/>
      <protection locked="0"/>
    </xf>
    <xf numFmtId="170" fontId="11" fillId="0" borderId="35" xfId="2" applyNumberFormat="1" applyFont="1" applyBorder="1" applyAlignment="1" applyProtection="1">
      <alignment horizontal="center"/>
      <protection locked="0"/>
    </xf>
    <xf numFmtId="170" fontId="11" fillId="0" borderId="36" xfId="2" applyNumberFormat="1" applyFont="1" applyBorder="1" applyAlignment="1" applyProtection="1">
      <alignment horizontal="center"/>
      <protection locked="0"/>
    </xf>
    <xf numFmtId="170" fontId="11" fillId="0" borderId="34" xfId="2" applyNumberFormat="1" applyFont="1" applyBorder="1" applyAlignment="1" applyProtection="1">
      <alignment horizontal="center"/>
    </xf>
    <xf numFmtId="170" fontId="11" fillId="0" borderId="36" xfId="2" applyNumberFormat="1" applyFont="1" applyBorder="1" applyAlignment="1" applyProtection="1">
      <alignment horizontal="center"/>
    </xf>
    <xf numFmtId="170" fontId="11" fillId="0" borderId="35" xfId="2" applyNumberFormat="1" applyFont="1" applyBorder="1" applyAlignment="1" applyProtection="1">
      <alignment horizontal="center"/>
    </xf>
    <xf numFmtId="170" fontId="11" fillId="0" borderId="41" xfId="2" applyNumberFormat="1" applyFont="1" applyBorder="1" applyAlignment="1" applyProtection="1">
      <alignment horizontal="center"/>
    </xf>
    <xf numFmtId="170" fontId="11" fillId="0" borderId="40" xfId="2" applyNumberFormat="1" applyFont="1" applyBorder="1" applyAlignment="1" applyProtection="1">
      <alignment horizontal="center"/>
    </xf>
    <xf numFmtId="164" fontId="6" fillId="0" borderId="54" xfId="0" applyFont="1" applyFill="1" applyBorder="1" applyAlignment="1" applyProtection="1">
      <alignment horizontal="left" vertical="center"/>
    </xf>
    <xf numFmtId="164" fontId="6" fillId="0" borderId="49" xfId="0" applyFont="1" applyFill="1" applyBorder="1" applyAlignment="1" applyProtection="1">
      <alignment horizontal="left" vertical="center"/>
    </xf>
    <xf numFmtId="164" fontId="6" fillId="0" borderId="17" xfId="0" applyFont="1" applyFill="1" applyBorder="1" applyAlignment="1" applyProtection="1">
      <alignment horizontal="left" vertical="center"/>
    </xf>
    <xf numFmtId="164" fontId="6" fillId="0" borderId="55" xfId="0" applyFont="1" applyFill="1" applyBorder="1" applyAlignment="1" applyProtection="1">
      <alignment horizontal="left" vertical="center"/>
    </xf>
    <xf numFmtId="164" fontId="6" fillId="0" borderId="51" xfId="0" applyFont="1" applyFill="1" applyBorder="1" applyAlignment="1" applyProtection="1">
      <alignment horizontal="left" vertical="center"/>
    </xf>
    <xf numFmtId="164" fontId="6" fillId="0" borderId="0" xfId="0" applyFont="1" applyFill="1" applyBorder="1" applyAlignment="1" applyProtection="1">
      <alignment horizontal="left" vertical="center"/>
    </xf>
    <xf numFmtId="49" fontId="4" fillId="0" borderId="47" xfId="0" applyNumberFormat="1" applyFont="1" applyBorder="1" applyAlignment="1" applyProtection="1">
      <alignment horizontal="center" vertical="center" wrapText="1"/>
      <protection locked="0"/>
    </xf>
    <xf numFmtId="49" fontId="4" fillId="0" borderId="48" xfId="0" applyNumberFormat="1" applyFont="1" applyBorder="1" applyAlignment="1" applyProtection="1">
      <alignment horizontal="center" vertical="center" wrapText="1"/>
      <protection locked="0"/>
    </xf>
    <xf numFmtId="49" fontId="4" fillId="0" borderId="50" xfId="0" applyNumberFormat="1" applyFont="1" applyBorder="1" applyAlignment="1" applyProtection="1">
      <alignment horizontal="center" vertical="center" wrapText="1"/>
      <protection locked="0"/>
    </xf>
    <xf numFmtId="170" fontId="7" fillId="0" borderId="34" xfId="2" applyNumberFormat="1" applyFont="1" applyBorder="1" applyAlignment="1" applyProtection="1">
      <alignment horizontal="center"/>
      <protection locked="0"/>
    </xf>
    <xf numFmtId="170" fontId="7" fillId="0" borderId="40" xfId="2" applyNumberFormat="1" applyFont="1" applyBorder="1" applyAlignment="1" applyProtection="1">
      <alignment horizontal="center"/>
      <protection locked="0"/>
    </xf>
    <xf numFmtId="170" fontId="7" fillId="0" borderId="36" xfId="2" applyNumberFormat="1" applyFont="1" applyBorder="1" applyAlignment="1" applyProtection="1">
      <alignment horizontal="center"/>
      <protection locked="0"/>
    </xf>
    <xf numFmtId="164" fontId="2" fillId="0" borderId="37" xfId="0" applyFont="1" applyBorder="1" applyAlignment="1">
      <alignment horizontal="right" vertical="center" wrapText="1"/>
    </xf>
    <xf numFmtId="164" fontId="2" fillId="0" borderId="3" xfId="0" applyFont="1" applyBorder="1" applyAlignment="1">
      <alignment horizontal="right" vertical="center" wrapText="1"/>
    </xf>
    <xf numFmtId="164" fontId="2" fillId="0" borderId="31" xfId="0" applyFont="1" applyBorder="1" applyAlignment="1">
      <alignment horizontal="right" vertical="center" wrapText="1"/>
    </xf>
    <xf numFmtId="164" fontId="2" fillId="0" borderId="37" xfId="0" applyFont="1" applyBorder="1" applyAlignment="1">
      <alignment horizontal="right" vertical="center"/>
    </xf>
    <xf numFmtId="164" fontId="2" fillId="0" borderId="3" xfId="0" applyFont="1" applyBorder="1" applyAlignment="1">
      <alignment horizontal="right" vertical="center"/>
    </xf>
    <xf numFmtId="164" fontId="2" fillId="0" borderId="31" xfId="0" applyFont="1" applyBorder="1" applyAlignment="1">
      <alignment horizontal="right" vertical="center"/>
    </xf>
    <xf numFmtId="164" fontId="2" fillId="0" borderId="37" xfId="0" applyFont="1" applyBorder="1" applyAlignment="1" applyProtection="1">
      <alignment horizontal="center"/>
    </xf>
    <xf numFmtId="164" fontId="2" fillId="0" borderId="3" xfId="0" applyFont="1" applyBorder="1" applyAlignment="1" applyProtection="1">
      <alignment horizontal="center"/>
    </xf>
    <xf numFmtId="164" fontId="2" fillId="0" borderId="31" xfId="0" applyFont="1" applyBorder="1" applyAlignment="1" applyProtection="1">
      <alignment horizontal="center"/>
    </xf>
    <xf numFmtId="164" fontId="9" fillId="0" borderId="0" xfId="0" applyFont="1" applyBorder="1" applyAlignment="1" applyProtection="1">
      <alignment horizontal="left"/>
    </xf>
    <xf numFmtId="164" fontId="25" fillId="0" borderId="0" xfId="0" applyFont="1" applyBorder="1" applyAlignment="1" applyProtection="1">
      <alignment horizontal="left" wrapText="1"/>
    </xf>
    <xf numFmtId="49" fontId="11" fillId="0" borderId="34" xfId="0" applyNumberFormat="1" applyFont="1" applyBorder="1" applyAlignment="1" applyProtection="1">
      <alignment horizontal="center" vertical="center"/>
      <protection locked="0"/>
    </xf>
    <xf numFmtId="49" fontId="11" fillId="0" borderId="40" xfId="0" applyNumberFormat="1" applyFont="1" applyBorder="1" applyAlignment="1" applyProtection="1">
      <alignment horizontal="center" vertical="center"/>
      <protection locked="0"/>
    </xf>
    <xf numFmtId="49" fontId="11" fillId="0" borderId="41" xfId="0" applyNumberFormat="1" applyFont="1" applyBorder="1" applyAlignment="1" applyProtection="1">
      <alignment horizontal="center" vertical="center"/>
      <protection locked="0"/>
    </xf>
    <xf numFmtId="49" fontId="7" fillId="0" borderId="28" xfId="0" applyNumberFormat="1" applyFont="1" applyBorder="1" applyAlignment="1" applyProtection="1">
      <alignment horizontal="left" vertical="center" wrapText="1"/>
      <protection locked="0"/>
    </xf>
    <xf numFmtId="49" fontId="7" fillId="0" borderId="42" xfId="0" applyNumberFormat="1" applyFont="1" applyBorder="1" applyAlignment="1" applyProtection="1">
      <alignment horizontal="left" vertical="center" wrapText="1"/>
      <protection locked="0"/>
    </xf>
    <xf numFmtId="49" fontId="7" fillId="0" borderId="10" xfId="0" applyNumberFormat="1" applyFont="1" applyBorder="1" applyAlignment="1" applyProtection="1">
      <alignment horizontal="left" vertical="center" wrapText="1"/>
      <protection locked="0"/>
    </xf>
    <xf numFmtId="49" fontId="7" fillId="0" borderId="13" xfId="0" applyNumberFormat="1" applyFont="1" applyBorder="1" applyAlignment="1" applyProtection="1">
      <alignment horizontal="left" vertical="center" wrapText="1"/>
      <protection locked="0"/>
    </xf>
    <xf numFmtId="49" fontId="7" fillId="0" borderId="11" xfId="0" applyNumberFormat="1" applyFont="1" applyBorder="1" applyAlignment="1" applyProtection="1">
      <alignment horizontal="left" vertical="center" wrapText="1"/>
      <protection locked="0"/>
    </xf>
    <xf numFmtId="49" fontId="7" fillId="0" borderId="12" xfId="0" applyNumberFormat="1" applyFont="1" applyBorder="1" applyAlignment="1" applyProtection="1">
      <alignment horizontal="left" vertical="center" wrapText="1"/>
      <protection locked="0"/>
    </xf>
    <xf numFmtId="49" fontId="7" fillId="0" borderId="34" xfId="0" applyNumberFormat="1" applyFont="1" applyBorder="1" applyAlignment="1" applyProtection="1">
      <alignment horizontal="left" vertical="center" wrapText="1"/>
      <protection locked="0"/>
    </xf>
    <xf numFmtId="49" fontId="7" fillId="0" borderId="40" xfId="0" applyNumberFormat="1" applyFont="1" applyBorder="1" applyAlignment="1" applyProtection="1">
      <alignment horizontal="left" vertical="center" wrapText="1"/>
      <protection locked="0"/>
    </xf>
    <xf numFmtId="49" fontId="7" fillId="0" borderId="41" xfId="0" applyNumberFormat="1" applyFont="1" applyBorder="1" applyAlignment="1" applyProtection="1">
      <alignment horizontal="left" vertical="center" wrapText="1"/>
      <protection locked="0"/>
    </xf>
    <xf numFmtId="164" fontId="11" fillId="4" borderId="37" xfId="0" applyFont="1" applyFill="1" applyBorder="1" applyAlignment="1" applyProtection="1">
      <alignment horizontal="center" vertical="center"/>
    </xf>
    <xf numFmtId="164" fontId="11" fillId="4" borderId="31" xfId="0" applyFont="1" applyFill="1" applyBorder="1" applyAlignment="1" applyProtection="1">
      <alignment horizontal="center" vertical="center"/>
    </xf>
    <xf numFmtId="164" fontId="10" fillId="0" borderId="11" xfId="0" applyFont="1" applyBorder="1" applyAlignment="1" applyProtection="1">
      <alignment horizontal="left" vertical="center" wrapText="1"/>
      <protection locked="0"/>
    </xf>
    <xf numFmtId="164" fontId="10" fillId="0" borderId="2" xfId="0" applyFont="1" applyBorder="1" applyAlignment="1" applyProtection="1">
      <alignment horizontal="left" vertical="center" wrapText="1"/>
      <protection locked="0"/>
    </xf>
    <xf numFmtId="164" fontId="10" fillId="0" borderId="12" xfId="0" applyFont="1" applyBorder="1" applyAlignment="1" applyProtection="1">
      <alignment horizontal="left" vertical="center" wrapText="1"/>
      <protection locked="0"/>
    </xf>
    <xf numFmtId="49" fontId="8" fillId="0" borderId="17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  <protection locked="0"/>
    </xf>
    <xf numFmtId="164" fontId="0" fillId="0" borderId="17" xfId="0" applyFont="1" applyFill="1" applyBorder="1" applyAlignment="1" applyProtection="1">
      <alignment horizontal="left" vertical="center"/>
      <protection locked="0"/>
    </xf>
    <xf numFmtId="164" fontId="0" fillId="0" borderId="16" xfId="0" applyFont="1" applyBorder="1" applyAlignment="1" applyProtection="1">
      <alignment horizontal="left" vertical="center" wrapText="1"/>
      <protection locked="0"/>
    </xf>
    <xf numFmtId="164" fontId="0" fillId="0" borderId="32" xfId="0" applyFont="1" applyFill="1" applyBorder="1" applyAlignment="1" applyProtection="1">
      <alignment horizontal="left" vertical="center"/>
      <protection locked="0"/>
    </xf>
    <xf numFmtId="164" fontId="0" fillId="0" borderId="2" xfId="0" applyFont="1" applyBorder="1" applyAlignment="1" applyProtection="1">
      <alignment horizontal="left" vertical="center" wrapText="1"/>
      <protection locked="0"/>
    </xf>
    <xf numFmtId="164" fontId="0" fillId="0" borderId="42" xfId="0" applyFont="1" applyFill="1" applyBorder="1" applyAlignment="1" applyProtection="1">
      <alignment vertical="center"/>
      <protection locked="0"/>
    </xf>
    <xf numFmtId="164" fontId="0" fillId="0" borderId="0" xfId="0" applyFont="1" applyFill="1" applyBorder="1" applyAlignment="1" applyProtection="1">
      <alignment horizontal="left" vertical="center"/>
      <protection locked="0"/>
    </xf>
    <xf numFmtId="164" fontId="0" fillId="0" borderId="2" xfId="0" applyFont="1" applyFill="1" applyBorder="1" applyAlignment="1" applyProtection="1">
      <alignment horizontal="left" vertical="center"/>
      <protection locked="0"/>
    </xf>
    <xf numFmtId="164" fontId="0" fillId="0" borderId="13" xfId="0" applyFont="1" applyFill="1" applyBorder="1" applyAlignment="1" applyProtection="1">
      <alignment vertical="center"/>
      <protection locked="0"/>
    </xf>
    <xf numFmtId="164" fontId="0" fillId="0" borderId="13" xfId="0" applyFont="1" applyFill="1" applyBorder="1" applyAlignment="1" applyProtection="1">
      <alignment horizontal="left" vertical="center"/>
      <protection locked="0"/>
    </xf>
    <xf numFmtId="164" fontId="0" fillId="0" borderId="12" xfId="0" applyFont="1" applyFill="1" applyBorder="1" applyAlignment="1" applyProtection="1">
      <alignment horizontal="left" vertical="center"/>
      <protection locked="0"/>
    </xf>
    <xf numFmtId="164" fontId="0" fillId="0" borderId="2" xfId="0" applyFont="1" applyFill="1" applyBorder="1" applyAlignment="1" applyProtection="1">
      <alignment horizontal="left" vertical="center" wrapText="1"/>
      <protection locked="0"/>
    </xf>
  </cellXfs>
  <cellStyles count="8">
    <cellStyle name="Comma" xfId="1" builtinId="3"/>
    <cellStyle name="Currency" xfId="2" builtinId="4"/>
    <cellStyle name="Normal" xfId="0" builtinId="0"/>
    <cellStyle name="Normal 2" xfId="3"/>
    <cellStyle name="Normal 2 2" xfId="4"/>
    <cellStyle name="Normal 2 3" xfId="7"/>
    <cellStyle name="Normal 3" xfId="5"/>
    <cellStyle name="Normal 3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251460</xdr:colOff>
      <xdr:row>2</xdr:row>
      <xdr:rowOff>125730</xdr:rowOff>
    </xdr:from>
    <xdr:to>
      <xdr:col>10</xdr:col>
      <xdr:colOff>822960</xdr:colOff>
      <xdr:row>4</xdr:row>
      <xdr:rowOff>24765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960120" y="354330"/>
          <a:ext cx="5105400" cy="1141095"/>
        </a:xfrm>
        <a:prstGeom prst="ribbon">
          <a:avLst>
            <a:gd name="adj1" fmla="val 12500"/>
            <a:gd name="adj2" fmla="val 50000"/>
          </a:avLst>
        </a:prstGeom>
        <a:solidFill>
          <a:srgbClr val="CCFFFF"/>
        </a:solidFill>
        <a:ln w="15875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DO FIRST</a:t>
          </a:r>
          <a:endParaRPr lang="en-US" sz="14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4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FORM FILL-IN</a:t>
          </a: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6</xdr:col>
      <xdr:colOff>44792</xdr:colOff>
      <xdr:row>3</xdr:row>
      <xdr:rowOff>91255</xdr:rowOff>
    </xdr:from>
    <xdr:ext cx="184731" cy="937629"/>
    <xdr:sp macro="" textlink="">
      <xdr:nvSpPr>
        <xdr:cNvPr id="3" name="Rectangle 2"/>
        <xdr:cNvSpPr/>
      </xdr:nvSpPr>
      <xdr:spPr>
        <a:xfrm>
          <a:off x="3443312" y="14323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sz="54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372453</xdr:colOff>
      <xdr:row>2</xdr:row>
      <xdr:rowOff>159835</xdr:rowOff>
    </xdr:from>
    <xdr:ext cx="184731" cy="937629"/>
    <xdr:sp macro="" textlink="">
      <xdr:nvSpPr>
        <xdr:cNvPr id="2" name="Rectangle 1"/>
        <xdr:cNvSpPr/>
      </xdr:nvSpPr>
      <xdr:spPr>
        <a:xfrm>
          <a:off x="372453" y="57131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sz="54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372453</xdr:colOff>
      <xdr:row>2</xdr:row>
      <xdr:rowOff>159835</xdr:rowOff>
    </xdr:from>
    <xdr:ext cx="184731" cy="937629"/>
    <xdr:sp macro="" textlink="">
      <xdr:nvSpPr>
        <xdr:cNvPr id="2" name="Rectangle 1"/>
        <xdr:cNvSpPr/>
      </xdr:nvSpPr>
      <xdr:spPr>
        <a:xfrm>
          <a:off x="372453" y="57131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sz="54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372453</xdr:colOff>
      <xdr:row>2</xdr:row>
      <xdr:rowOff>159835</xdr:rowOff>
    </xdr:from>
    <xdr:ext cx="184731" cy="937629"/>
    <xdr:sp macro="" textlink="">
      <xdr:nvSpPr>
        <xdr:cNvPr id="2" name="Rectangle 1"/>
        <xdr:cNvSpPr/>
      </xdr:nvSpPr>
      <xdr:spPr>
        <a:xfrm>
          <a:off x="372453" y="57131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sz="54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372453</xdr:colOff>
      <xdr:row>2</xdr:row>
      <xdr:rowOff>159835</xdr:rowOff>
    </xdr:from>
    <xdr:ext cx="184731" cy="937629"/>
    <xdr:sp macro="" textlink="">
      <xdr:nvSpPr>
        <xdr:cNvPr id="2" name="Rectangle 1"/>
        <xdr:cNvSpPr/>
      </xdr:nvSpPr>
      <xdr:spPr>
        <a:xfrm>
          <a:off x="372453" y="57131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sz="54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372453</xdr:colOff>
      <xdr:row>2</xdr:row>
      <xdr:rowOff>159835</xdr:rowOff>
    </xdr:from>
    <xdr:ext cx="184731" cy="937629"/>
    <xdr:sp macro="" textlink="">
      <xdr:nvSpPr>
        <xdr:cNvPr id="2" name="Rectangle 1"/>
        <xdr:cNvSpPr/>
      </xdr:nvSpPr>
      <xdr:spPr>
        <a:xfrm>
          <a:off x="372453" y="57131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sz="54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372453</xdr:colOff>
      <xdr:row>2</xdr:row>
      <xdr:rowOff>159835</xdr:rowOff>
    </xdr:from>
    <xdr:ext cx="184731" cy="937629"/>
    <xdr:sp macro="" textlink="">
      <xdr:nvSpPr>
        <xdr:cNvPr id="2" name="Rectangle 1"/>
        <xdr:cNvSpPr/>
      </xdr:nvSpPr>
      <xdr:spPr>
        <a:xfrm>
          <a:off x="372453" y="57131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sz="54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372453</xdr:colOff>
      <xdr:row>2</xdr:row>
      <xdr:rowOff>159835</xdr:rowOff>
    </xdr:from>
    <xdr:ext cx="184731" cy="937629"/>
    <xdr:sp macro="" textlink="">
      <xdr:nvSpPr>
        <xdr:cNvPr id="2" name="Rectangle 1"/>
        <xdr:cNvSpPr/>
      </xdr:nvSpPr>
      <xdr:spPr>
        <a:xfrm>
          <a:off x="372453" y="57131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sz="54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334353</xdr:colOff>
      <xdr:row>1</xdr:row>
      <xdr:rowOff>205555</xdr:rowOff>
    </xdr:from>
    <xdr:ext cx="184731" cy="937629"/>
    <xdr:sp macro="" textlink="">
      <xdr:nvSpPr>
        <xdr:cNvPr id="2" name="Rectangle 1"/>
        <xdr:cNvSpPr/>
      </xdr:nvSpPr>
      <xdr:spPr>
        <a:xfrm>
          <a:off x="1027773" y="41129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sz="54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334353</xdr:colOff>
      <xdr:row>2</xdr:row>
      <xdr:rowOff>167455</xdr:rowOff>
    </xdr:from>
    <xdr:ext cx="184731" cy="937629"/>
    <xdr:sp macro="" textlink="">
      <xdr:nvSpPr>
        <xdr:cNvPr id="2" name="Rectangle 1"/>
        <xdr:cNvSpPr/>
      </xdr:nvSpPr>
      <xdr:spPr>
        <a:xfrm>
          <a:off x="1142073" y="57893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sz="54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2</xdr:row>
      <xdr:rowOff>60775</xdr:rowOff>
    </xdr:from>
    <xdr:ext cx="184731" cy="937629"/>
    <xdr:sp macro="" textlink="">
      <xdr:nvSpPr>
        <xdr:cNvPr id="2" name="Rectangle 1"/>
        <xdr:cNvSpPr/>
      </xdr:nvSpPr>
      <xdr:spPr>
        <a:xfrm>
          <a:off x="5257800" y="4417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sz="54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2</xdr:col>
      <xdr:colOff>75273</xdr:colOff>
      <xdr:row>2</xdr:row>
      <xdr:rowOff>60775</xdr:rowOff>
    </xdr:from>
    <xdr:ext cx="184731" cy="937629"/>
    <xdr:sp macro="" textlink="">
      <xdr:nvSpPr>
        <xdr:cNvPr id="3" name="Rectangle 2"/>
        <xdr:cNvSpPr/>
      </xdr:nvSpPr>
      <xdr:spPr>
        <a:xfrm>
          <a:off x="1225893" y="4417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sz="54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2</xdr:row>
      <xdr:rowOff>60775</xdr:rowOff>
    </xdr:from>
    <xdr:ext cx="184731" cy="937629"/>
    <xdr:sp macro="" textlink="">
      <xdr:nvSpPr>
        <xdr:cNvPr id="2" name="Rectangle 1"/>
        <xdr:cNvSpPr/>
      </xdr:nvSpPr>
      <xdr:spPr>
        <a:xfrm>
          <a:off x="4892040" y="4417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sz="54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2</xdr:col>
      <xdr:colOff>75273</xdr:colOff>
      <xdr:row>2</xdr:row>
      <xdr:rowOff>60775</xdr:rowOff>
    </xdr:from>
    <xdr:ext cx="184731" cy="937629"/>
    <xdr:sp macro="" textlink="">
      <xdr:nvSpPr>
        <xdr:cNvPr id="3" name="Rectangle 2"/>
        <xdr:cNvSpPr/>
      </xdr:nvSpPr>
      <xdr:spPr>
        <a:xfrm>
          <a:off x="1225893" y="4417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sz="54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174334</xdr:colOff>
      <xdr:row>2</xdr:row>
      <xdr:rowOff>152215</xdr:rowOff>
    </xdr:from>
    <xdr:ext cx="184731" cy="937629"/>
    <xdr:sp macro="" textlink="">
      <xdr:nvSpPr>
        <xdr:cNvPr id="3" name="Rectangle 2"/>
        <xdr:cNvSpPr/>
      </xdr:nvSpPr>
      <xdr:spPr>
        <a:xfrm>
          <a:off x="1401154" y="56369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sz="54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372453</xdr:colOff>
      <xdr:row>2</xdr:row>
      <xdr:rowOff>159835</xdr:rowOff>
    </xdr:from>
    <xdr:ext cx="184731" cy="937629"/>
    <xdr:sp macro="" textlink="">
      <xdr:nvSpPr>
        <xdr:cNvPr id="2" name="Rectangle 1"/>
        <xdr:cNvSpPr/>
      </xdr:nvSpPr>
      <xdr:spPr>
        <a:xfrm>
          <a:off x="372453" y="562732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sz="54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372453</xdr:colOff>
      <xdr:row>2</xdr:row>
      <xdr:rowOff>159835</xdr:rowOff>
    </xdr:from>
    <xdr:ext cx="184731" cy="937629"/>
    <xdr:sp macro="" textlink="">
      <xdr:nvSpPr>
        <xdr:cNvPr id="2" name="Rectangle 1"/>
        <xdr:cNvSpPr/>
      </xdr:nvSpPr>
      <xdr:spPr>
        <a:xfrm>
          <a:off x="372453" y="57131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sz="54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372453</xdr:colOff>
      <xdr:row>2</xdr:row>
      <xdr:rowOff>159835</xdr:rowOff>
    </xdr:from>
    <xdr:ext cx="184731" cy="937629"/>
    <xdr:sp macro="" textlink="">
      <xdr:nvSpPr>
        <xdr:cNvPr id="2" name="Rectangle 1"/>
        <xdr:cNvSpPr/>
      </xdr:nvSpPr>
      <xdr:spPr>
        <a:xfrm>
          <a:off x="372453" y="57131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sz="54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C00000"/>
  </sheetPr>
  <dimension ref="A1:V509"/>
  <sheetViews>
    <sheetView showGridLines="0" tabSelected="1" zoomScaleNormal="100" workbookViewId="0">
      <selection activeCell="D12" sqref="D12:G12"/>
    </sheetView>
  </sheetViews>
  <sheetFormatPr defaultRowHeight="10.199999999999999" x14ac:dyDescent="0.2"/>
  <cols>
    <col min="1" max="1" width="7.28515625" customWidth="1"/>
    <col min="2" max="2" width="6" customWidth="1"/>
    <col min="3" max="3" width="16.42578125" customWidth="1"/>
    <col min="4" max="4" width="9.28515625" customWidth="1"/>
    <col min="5" max="5" width="4" customWidth="1"/>
    <col min="6" max="6" width="20.7109375" customWidth="1"/>
    <col min="7" max="7" width="14.28515625" customWidth="1"/>
    <col min="8" max="8" width="1.85546875" customWidth="1"/>
    <col min="9" max="9" width="16.7109375" customWidth="1"/>
    <col min="10" max="10" width="1.7109375" customWidth="1"/>
    <col min="11" max="11" width="17.5703125" customWidth="1"/>
    <col min="12" max="12" width="1.7109375" customWidth="1"/>
    <col min="13" max="13" width="19.7109375" customWidth="1"/>
    <col min="20" max="20" width="11.140625" customWidth="1"/>
    <col min="21" max="21" width="29.7109375" customWidth="1"/>
    <col min="22" max="22" width="9.140625" customWidth="1"/>
  </cols>
  <sheetData>
    <row r="1" spans="1:21" ht="7.8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87.75" customHeight="1" x14ac:dyDescent="0.2">
      <c r="A3" s="226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61"/>
      <c r="O3" s="61"/>
      <c r="P3" s="61"/>
      <c r="Q3" s="61"/>
      <c r="R3" s="61"/>
      <c r="S3" s="61"/>
      <c r="T3" s="61"/>
      <c r="U3" s="61"/>
    </row>
    <row r="4" spans="1:2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x14ac:dyDescent="0.2">
      <c r="A7" s="3"/>
      <c r="B7" s="7"/>
      <c r="C7" s="7"/>
      <c r="D7" s="7"/>
      <c r="E7" s="7"/>
      <c r="F7" s="7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33.6" customHeight="1" x14ac:dyDescent="0.3">
      <c r="A8" s="227" t="s">
        <v>393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80"/>
      <c r="O8" s="49"/>
      <c r="P8" s="49"/>
      <c r="Q8" s="49"/>
      <c r="R8" s="49"/>
      <c r="S8" s="49"/>
      <c r="T8" s="3"/>
      <c r="U8" s="3"/>
    </row>
    <row r="9" spans="1:21" ht="18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ht="38.4" customHeight="1" x14ac:dyDescent="0.2">
      <c r="A10" s="224" t="s">
        <v>435</v>
      </c>
      <c r="B10" s="224"/>
      <c r="C10" s="224"/>
      <c r="D10" s="225" t="s">
        <v>468</v>
      </c>
      <c r="E10" s="225"/>
      <c r="F10" s="225"/>
      <c r="G10" s="225"/>
      <c r="H10" s="225"/>
      <c r="I10" s="225"/>
      <c r="J10" s="225"/>
      <c r="K10" s="225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ht="18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ht="30" customHeight="1" x14ac:dyDescent="0.25">
      <c r="A12" s="220" t="s">
        <v>436</v>
      </c>
      <c r="B12" s="220"/>
      <c r="C12" s="220"/>
      <c r="D12" s="221" t="s">
        <v>101</v>
      </c>
      <c r="E12" s="221"/>
      <c r="F12" s="221"/>
      <c r="G12" s="221"/>
      <c r="H12" s="173"/>
      <c r="I12" s="223" t="str">
        <f>'Reverse Funded Region Dropd-177'!E8</f>
        <v/>
      </c>
      <c r="J12" s="223"/>
      <c r="K12" s="223"/>
      <c r="L12" s="223"/>
      <c r="M12" s="223"/>
      <c r="P12" s="3"/>
      <c r="Q12" s="3"/>
      <c r="R12" s="3"/>
      <c r="S12" s="3"/>
      <c r="T12" s="3"/>
      <c r="U12" s="3"/>
    </row>
    <row r="13" spans="1:21" s="111" customFormat="1" ht="7.95" customHeight="1" x14ac:dyDescent="0.25">
      <c r="A13" s="108"/>
      <c r="B13" s="109"/>
      <c r="C13" s="110"/>
      <c r="D13" s="115"/>
      <c r="E13" s="115"/>
      <c r="F13" s="115"/>
      <c r="G13" s="115"/>
      <c r="H13" s="115"/>
      <c r="I13" s="115"/>
      <c r="J13" s="108"/>
      <c r="K13" s="112"/>
      <c r="L13" s="113"/>
      <c r="M13" s="108"/>
      <c r="N13" s="108"/>
      <c r="O13" s="108"/>
      <c r="P13" s="108"/>
      <c r="Q13" s="108"/>
      <c r="R13" s="108"/>
      <c r="S13" s="108"/>
      <c r="T13" s="108"/>
      <c r="U13" s="108"/>
    </row>
    <row r="14" spans="1:21" ht="26.4" customHeight="1" x14ac:dyDescent="0.25">
      <c r="A14" s="220" t="s">
        <v>437</v>
      </c>
      <c r="B14" s="220"/>
      <c r="C14" s="220"/>
      <c r="D14" s="222" t="s">
        <v>225</v>
      </c>
      <c r="E14" s="222"/>
      <c r="F14" s="222"/>
      <c r="G14" s="222"/>
      <c r="H14" s="174"/>
      <c r="I14" s="223" t="str">
        <f>'Reverse District Dropdown list '!E8</f>
        <v/>
      </c>
      <c r="J14" s="223"/>
      <c r="K14" s="223"/>
      <c r="L14" s="223"/>
      <c r="M14" s="223"/>
      <c r="O14" s="3"/>
      <c r="P14" s="3"/>
      <c r="Q14" s="3"/>
      <c r="R14" s="3"/>
      <c r="S14" s="3"/>
      <c r="T14" s="3"/>
      <c r="U14" s="3"/>
    </row>
    <row r="15" spans="1:21" s="111" customFormat="1" ht="7.95" customHeight="1" x14ac:dyDescent="0.25">
      <c r="A15" s="108"/>
      <c r="B15" s="109"/>
      <c r="C15" s="110"/>
      <c r="D15" s="116"/>
      <c r="E15" s="116"/>
      <c r="F15" s="116"/>
      <c r="G15" s="116"/>
      <c r="H15" s="116"/>
      <c r="I15" s="116"/>
      <c r="J15" s="114"/>
      <c r="K15" s="108"/>
      <c r="L15" s="114"/>
      <c r="M15" s="108"/>
      <c r="N15" s="108"/>
      <c r="O15" s="108"/>
      <c r="P15" s="108"/>
      <c r="Q15" s="108"/>
      <c r="R15" s="108"/>
      <c r="S15" s="108"/>
      <c r="T15" s="108"/>
      <c r="U15" s="108"/>
    </row>
    <row r="16" spans="1:21" ht="19.95" customHeight="1" x14ac:dyDescent="0.25">
      <c r="A16" s="3"/>
      <c r="B16" s="220" t="s">
        <v>438</v>
      </c>
      <c r="C16" s="220"/>
      <c r="D16" s="205" t="s">
        <v>462</v>
      </c>
      <c r="E16" s="117"/>
      <c r="F16" s="160" t="s">
        <v>313</v>
      </c>
      <c r="G16" s="67"/>
      <c r="H16" s="2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</row>
    <row r="17" spans="1:22" ht="19.95" customHeight="1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 t="str">
        <f>CONCATENATE(D16,C18,)</f>
        <v>13-177Clean Energy Job Creation</v>
      </c>
      <c r="V17" s="8" t="s">
        <v>344</v>
      </c>
    </row>
    <row r="18" spans="1:22" ht="28.8" customHeight="1" x14ac:dyDescent="0.2">
      <c r="A18" s="3"/>
      <c r="B18" s="3"/>
      <c r="C18" s="161" t="str">
        <f>VLOOKUP(D16,'RFA Info'!A:B,2,FALSE)</f>
        <v>Clean Energy Job Creation</v>
      </c>
      <c r="D18" s="162"/>
      <c r="E18" s="162"/>
      <c r="F18" s="162"/>
      <c r="G18" s="163"/>
      <c r="H18" s="163"/>
      <c r="I18" s="163"/>
      <c r="J18" s="163"/>
      <c r="K18" s="163"/>
      <c r="L18" s="2"/>
      <c r="M18" s="2"/>
      <c r="N18" s="3"/>
      <c r="O18" s="3"/>
      <c r="P18" s="3"/>
      <c r="Q18" s="3"/>
      <c r="R18" s="3"/>
      <c r="S18" s="3"/>
      <c r="T18" s="3"/>
      <c r="U18" s="4"/>
    </row>
    <row r="19" spans="1:22" ht="28.8" customHeight="1" x14ac:dyDescent="0.2">
      <c r="A19" s="3"/>
      <c r="B19" s="3"/>
      <c r="C19" s="161"/>
      <c r="D19" s="162"/>
      <c r="E19" s="162"/>
      <c r="F19" s="162"/>
      <c r="G19" s="163"/>
      <c r="H19" s="163"/>
      <c r="I19" s="163"/>
      <c r="J19" s="163"/>
      <c r="K19" s="163"/>
      <c r="L19" s="2"/>
      <c r="M19" s="2"/>
      <c r="N19" s="3"/>
      <c r="O19" s="3"/>
      <c r="P19" s="3"/>
      <c r="Q19" s="3"/>
      <c r="R19" s="3"/>
      <c r="S19" s="3"/>
      <c r="T19" s="3"/>
      <c r="U19" s="4"/>
    </row>
    <row r="20" spans="1:22" s="169" customFormat="1" ht="51.6" customHeight="1" x14ac:dyDescent="0.2">
      <c r="A20" s="164"/>
      <c r="B20" s="165"/>
      <c r="C20" s="165"/>
      <c r="D20" s="166" t="s">
        <v>372</v>
      </c>
      <c r="E20" s="166" t="s">
        <v>314</v>
      </c>
      <c r="F20" s="167" t="str">
        <f>IF(Funding!E4=0,"",Funding!E4)</f>
        <v>SB 73 (Prop 39)</v>
      </c>
      <c r="G20" s="168" t="s">
        <v>386</v>
      </c>
      <c r="H20" s="165"/>
      <c r="I20" s="168" t="str">
        <f>IF('Funding Detail'!J5=0,"",'Funding Detail'!J5)</f>
        <v/>
      </c>
      <c r="J20" s="168"/>
      <c r="K20" s="168" t="str">
        <f>IF('Funding Detail'!J6=0,"",'Funding Detail'!J6)</f>
        <v/>
      </c>
      <c r="L20" s="168"/>
      <c r="M20" s="168" t="str">
        <f>IF('Funding Detail'!J7=0,"",'Funding Detail'!J7)</f>
        <v/>
      </c>
      <c r="N20" s="165"/>
      <c r="O20" s="165"/>
      <c r="P20" s="165"/>
      <c r="Q20" s="165"/>
      <c r="R20" s="165"/>
      <c r="S20" s="165"/>
      <c r="T20" s="165"/>
    </row>
    <row r="21" spans="1:22" s="169" customFormat="1" ht="19.95" customHeight="1" x14ac:dyDescent="0.2">
      <c r="A21" s="165"/>
      <c r="B21" s="165"/>
      <c r="C21" s="165"/>
      <c r="D21" s="165"/>
      <c r="E21" s="166"/>
      <c r="F21" s="166" t="s">
        <v>318</v>
      </c>
      <c r="G21" s="175">
        <f>'Funding Amt-Vlookup'!$G2</f>
        <v>350000</v>
      </c>
      <c r="H21" s="165"/>
      <c r="I21" s="170" t="str">
        <f>IF(I20="","",VLOOKUP('Funding Amt-Vlookup'!$A2,'Funding Amount'!$A:N,8,0))</f>
        <v/>
      </c>
      <c r="J21" s="171"/>
      <c r="K21" s="170" t="str">
        <f>IF(K20="","",VLOOKUP('Funding Amt-Vlookup'!$A2,'Funding Amount'!$A:N,10,0))</f>
        <v/>
      </c>
      <c r="L21" s="171"/>
      <c r="M21" s="170" t="str">
        <f>IF(M20="","",VLOOKUP('Funding Amt-Vlookup'!$A2,'Funding Amount'!$A:T,12,0))</f>
        <v/>
      </c>
      <c r="N21" s="165"/>
      <c r="O21" s="165"/>
      <c r="P21" s="165"/>
      <c r="Q21" s="165"/>
      <c r="R21" s="165"/>
      <c r="S21" s="165"/>
      <c r="T21" s="165"/>
    </row>
    <row r="22" spans="1:22" ht="19.95" customHeight="1" x14ac:dyDescent="0.25">
      <c r="A22" s="3"/>
      <c r="B22" s="3"/>
      <c r="C22" s="3"/>
      <c r="D22" s="3"/>
      <c r="E22" s="60"/>
      <c r="F22" s="3"/>
      <c r="G22" s="77"/>
      <c r="H22" s="3"/>
      <c r="I22" s="77"/>
      <c r="J22" s="98"/>
      <c r="K22" s="77"/>
      <c r="L22" s="98"/>
      <c r="M22" s="77"/>
      <c r="N22" s="3"/>
      <c r="O22" s="3"/>
      <c r="P22" s="3"/>
      <c r="Q22" s="3"/>
      <c r="R22" s="3"/>
      <c r="S22" s="3"/>
      <c r="T22" s="3"/>
    </row>
    <row r="23" spans="1:22" ht="11.4" customHeight="1" x14ac:dyDescent="0.25">
      <c r="A23" s="3"/>
      <c r="B23" s="3"/>
      <c r="C23" s="3"/>
      <c r="E23" s="69"/>
      <c r="F23" s="69"/>
      <c r="G23" s="70"/>
      <c r="H23" s="2"/>
      <c r="I23" s="71"/>
      <c r="J23" s="71"/>
      <c r="K23" s="71"/>
      <c r="L23" s="71"/>
      <c r="M23" s="3"/>
      <c r="N23" s="3"/>
      <c r="O23" s="3"/>
      <c r="P23" s="3"/>
      <c r="Q23" s="3"/>
      <c r="R23" s="3"/>
      <c r="S23" s="3"/>
      <c r="T23" s="3"/>
    </row>
    <row r="24" spans="1:22" s="169" customFormat="1" ht="19.95" customHeight="1" x14ac:dyDescent="0.2">
      <c r="A24" s="165"/>
      <c r="B24" s="165"/>
      <c r="C24" s="165"/>
      <c r="E24" s="166" t="s">
        <v>315</v>
      </c>
      <c r="F24" s="164" t="str">
        <f>IF(Funding!E5=0,"",Funding!E5)</f>
        <v/>
      </c>
      <c r="G24" s="168" t="str">
        <f>IF('Funding Detail'!$J9=0,"",'Funding Detail'!J9)</f>
        <v/>
      </c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</row>
    <row r="25" spans="1:22" s="169" customFormat="1" ht="19.95" customHeight="1" x14ac:dyDescent="0.2">
      <c r="A25" s="165"/>
      <c r="B25" s="165"/>
      <c r="C25" s="165"/>
      <c r="D25" s="165"/>
      <c r="E25" s="165"/>
      <c r="F25" s="166" t="str">
        <f>IF(F24="","","Amount:")</f>
        <v/>
      </c>
      <c r="G25" s="172">
        <f>IF('Funding Amt-Vlookup'!$O2="","",'Funding Amt-Vlookup'!$O2)</f>
        <v>0</v>
      </c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</row>
    <row r="26" spans="1:22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2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2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2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2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2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2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0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0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0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:20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:20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:20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1:20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1:20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1:20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1:20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1:20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1:20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1:20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1:20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1:20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1:20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1:20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1:20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1:20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1:20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1:20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1:20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1:20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1:20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1:20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1:20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1:20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1:20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1:20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1:20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1:20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1:20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1:20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1:20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1:20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1:20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1:20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spans="1:20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1:20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spans="1:20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</row>
    <row r="131" spans="1:20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</row>
    <row r="132" spans="1:20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</row>
    <row r="133" spans="1:20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</row>
    <row r="134" spans="1:20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</row>
    <row r="135" spans="1:20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</row>
    <row r="136" spans="1:20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</row>
    <row r="137" spans="1:20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</row>
    <row r="138" spans="1:20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</row>
    <row r="139" spans="1:20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</row>
    <row r="140" spans="1:20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</row>
    <row r="141" spans="1:20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</row>
    <row r="142" spans="1:20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</row>
    <row r="143" spans="1:20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</row>
    <row r="144" spans="1:20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</row>
    <row r="145" spans="1:20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</row>
    <row r="146" spans="1:20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</row>
    <row r="147" spans="1:20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</row>
    <row r="148" spans="1:20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</row>
    <row r="149" spans="1:20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</row>
    <row r="150" spans="1:20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</row>
    <row r="151" spans="1:20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</row>
    <row r="152" spans="1:20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</row>
    <row r="153" spans="1:20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</row>
    <row r="154" spans="1:20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</row>
    <row r="155" spans="1:20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</row>
    <row r="156" spans="1:20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</row>
    <row r="157" spans="1:20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</row>
    <row r="158" spans="1:20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</row>
    <row r="159" spans="1:20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</row>
    <row r="160" spans="1:20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</row>
    <row r="161" spans="1:20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</row>
    <row r="162" spans="1:20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</row>
    <row r="163" spans="1:20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</row>
    <row r="164" spans="1:20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</row>
    <row r="165" spans="1:20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</row>
    <row r="166" spans="1:20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</row>
    <row r="167" spans="1:20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</row>
    <row r="168" spans="1:20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</row>
    <row r="169" spans="1:20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</row>
    <row r="170" spans="1:20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</row>
    <row r="171" spans="1:20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</row>
    <row r="172" spans="1:20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</row>
    <row r="173" spans="1:20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</row>
    <row r="174" spans="1:20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</row>
    <row r="175" spans="1:20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</row>
    <row r="176" spans="1:20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</row>
    <row r="177" spans="1:20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</row>
    <row r="178" spans="1:20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</row>
    <row r="179" spans="1:20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</row>
    <row r="180" spans="1:20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</row>
    <row r="181" spans="1:20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</row>
    <row r="182" spans="1:20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</row>
    <row r="183" spans="1:20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</row>
    <row r="184" spans="1:20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</row>
    <row r="185" spans="1:20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</row>
    <row r="186" spans="1:20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</row>
    <row r="187" spans="1:20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</row>
    <row r="188" spans="1:20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</row>
    <row r="189" spans="1:20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</row>
    <row r="190" spans="1:20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</row>
    <row r="191" spans="1:20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</row>
    <row r="192" spans="1:20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</row>
    <row r="193" spans="1:20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</row>
    <row r="194" spans="1:20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</row>
    <row r="195" spans="1:20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</row>
    <row r="196" spans="1:20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</row>
    <row r="197" spans="1:20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</row>
    <row r="198" spans="1:20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</row>
    <row r="199" spans="1:20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</row>
    <row r="200" spans="1:20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</row>
    <row r="201" spans="1:20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</row>
    <row r="202" spans="1:20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</row>
    <row r="203" spans="1:20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</row>
    <row r="204" spans="1:20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</row>
    <row r="205" spans="1:20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</row>
    <row r="206" spans="1:20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</row>
    <row r="207" spans="1:20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</row>
    <row r="208" spans="1:20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</row>
    <row r="209" spans="1:20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</row>
    <row r="210" spans="1:20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</row>
    <row r="211" spans="1:20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</row>
    <row r="212" spans="1:20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</row>
    <row r="213" spans="1:20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</row>
    <row r="214" spans="1:20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</row>
    <row r="215" spans="1:20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</row>
    <row r="216" spans="1:20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</row>
    <row r="217" spans="1:20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</row>
    <row r="218" spans="1:20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</row>
    <row r="219" spans="1:20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</row>
    <row r="220" spans="1:20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</row>
    <row r="221" spans="1:20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</row>
    <row r="222" spans="1:20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</row>
    <row r="223" spans="1:20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</row>
    <row r="224" spans="1:20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</row>
    <row r="225" spans="1:20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</row>
    <row r="226" spans="1:20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</row>
    <row r="227" spans="1:20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</row>
    <row r="228" spans="1:20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</row>
    <row r="229" spans="1:20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</row>
    <row r="230" spans="1:20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</row>
    <row r="231" spans="1:20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</row>
    <row r="232" spans="1:20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</row>
    <row r="233" spans="1:20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</row>
    <row r="234" spans="1:20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</row>
    <row r="235" spans="1:20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</row>
    <row r="236" spans="1:20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</row>
    <row r="237" spans="1:20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</row>
    <row r="238" spans="1:20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</row>
    <row r="239" spans="1:20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</row>
    <row r="240" spans="1:20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</row>
    <row r="241" spans="1:20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</row>
    <row r="242" spans="1:20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</row>
    <row r="243" spans="1:20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</row>
    <row r="244" spans="1:20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</row>
    <row r="245" spans="1:20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</row>
    <row r="246" spans="1:20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</row>
    <row r="247" spans="1:20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</row>
    <row r="248" spans="1:20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</row>
    <row r="249" spans="1:20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</row>
    <row r="250" spans="1:20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</row>
    <row r="251" spans="1:20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</row>
    <row r="252" spans="1:20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</row>
    <row r="253" spans="1:20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</row>
    <row r="254" spans="1:20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</row>
    <row r="255" spans="1:20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</row>
    <row r="256" spans="1:20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</row>
    <row r="257" spans="1:20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</row>
    <row r="258" spans="1:20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</row>
    <row r="259" spans="1:20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</row>
    <row r="260" spans="1:20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</row>
    <row r="261" spans="1:20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</row>
    <row r="262" spans="1:20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</row>
    <row r="263" spans="1:20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</row>
    <row r="264" spans="1:20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</row>
    <row r="265" spans="1:20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</row>
    <row r="266" spans="1:20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</row>
    <row r="267" spans="1:20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</row>
    <row r="268" spans="1:20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</row>
    <row r="269" spans="1:20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</row>
    <row r="270" spans="1:20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</row>
    <row r="271" spans="1:20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</row>
    <row r="272" spans="1:20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</row>
    <row r="273" spans="1:20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</row>
    <row r="274" spans="1:20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</row>
    <row r="275" spans="1:20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</row>
    <row r="276" spans="1:20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</row>
    <row r="277" spans="1:20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</row>
    <row r="278" spans="1:20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</row>
    <row r="279" spans="1:20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</row>
    <row r="280" spans="1:20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</row>
    <row r="281" spans="1:20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</row>
    <row r="282" spans="1:20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</row>
    <row r="283" spans="1:20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</row>
    <row r="284" spans="1:20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</row>
    <row r="285" spans="1:20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</row>
    <row r="286" spans="1:20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</row>
    <row r="287" spans="1:20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</row>
    <row r="288" spans="1:20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</row>
    <row r="289" spans="1:20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</row>
    <row r="290" spans="1:20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</row>
    <row r="291" spans="1:20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</row>
    <row r="292" spans="1:20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</row>
    <row r="293" spans="1:20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</row>
    <row r="294" spans="1:20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</row>
    <row r="295" spans="1:20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</row>
    <row r="296" spans="1:20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</row>
    <row r="297" spans="1:20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</row>
    <row r="298" spans="1:20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</row>
    <row r="299" spans="1:20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</row>
    <row r="300" spans="1:20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</row>
    <row r="301" spans="1:20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</row>
    <row r="302" spans="1:20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</row>
    <row r="303" spans="1:20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</row>
    <row r="304" spans="1:20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</row>
    <row r="305" spans="1:20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</row>
    <row r="306" spans="1:20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</row>
    <row r="307" spans="1:20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</row>
    <row r="308" spans="1:20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</row>
    <row r="309" spans="1:20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</row>
    <row r="310" spans="1:20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</row>
    <row r="311" spans="1:20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</row>
    <row r="312" spans="1:20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</row>
    <row r="313" spans="1:20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</row>
    <row r="314" spans="1:20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</row>
    <row r="315" spans="1:20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</row>
    <row r="316" spans="1:20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</row>
    <row r="317" spans="1:20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</row>
    <row r="318" spans="1:20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</row>
    <row r="319" spans="1:20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</row>
    <row r="320" spans="1:20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</row>
    <row r="321" spans="1:20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</row>
    <row r="322" spans="1:20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</row>
    <row r="323" spans="1:20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</row>
    <row r="324" spans="1:20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</row>
    <row r="325" spans="1:20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</row>
    <row r="326" spans="1:20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</row>
    <row r="327" spans="1:20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</row>
    <row r="328" spans="1:20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</row>
    <row r="329" spans="1:20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</row>
    <row r="330" spans="1:20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</row>
    <row r="331" spans="1:20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</row>
    <row r="332" spans="1:20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</row>
    <row r="333" spans="1:20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</row>
    <row r="334" spans="1:20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</row>
    <row r="335" spans="1:20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</row>
    <row r="336" spans="1:20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</row>
    <row r="337" spans="1:20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</row>
    <row r="338" spans="1:20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</row>
    <row r="339" spans="1:20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</row>
    <row r="340" spans="1:20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</row>
    <row r="341" spans="1:20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</row>
    <row r="342" spans="1:20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</row>
    <row r="343" spans="1:20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</row>
    <row r="344" spans="1:20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</row>
    <row r="345" spans="1:20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</row>
    <row r="346" spans="1:20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</row>
    <row r="347" spans="1:20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</row>
    <row r="348" spans="1:20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</row>
    <row r="349" spans="1:20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</row>
    <row r="350" spans="1:20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</row>
    <row r="351" spans="1:20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</row>
    <row r="352" spans="1:20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</row>
    <row r="353" spans="1:20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</row>
    <row r="354" spans="1:20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</row>
    <row r="355" spans="1:20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</row>
    <row r="356" spans="1:20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</row>
    <row r="357" spans="1:20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</row>
    <row r="358" spans="1:20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</row>
    <row r="359" spans="1:20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</row>
    <row r="360" spans="1:20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</row>
    <row r="361" spans="1:20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</row>
    <row r="362" spans="1:20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</row>
    <row r="363" spans="1:20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</row>
    <row r="364" spans="1:20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</row>
    <row r="365" spans="1:20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</row>
    <row r="366" spans="1:20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</row>
    <row r="367" spans="1:20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</row>
    <row r="368" spans="1:20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</row>
    <row r="369" spans="1:20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</row>
    <row r="370" spans="1:20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</row>
    <row r="371" spans="1:20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</row>
    <row r="372" spans="1:20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</row>
    <row r="373" spans="1:20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</row>
    <row r="374" spans="1:20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</row>
    <row r="375" spans="1:20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</row>
    <row r="376" spans="1:20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</row>
    <row r="377" spans="1:20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</row>
    <row r="378" spans="1:20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</row>
    <row r="379" spans="1:20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</row>
    <row r="380" spans="1:20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</row>
    <row r="381" spans="1:20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</row>
    <row r="382" spans="1:20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</row>
    <row r="383" spans="1:20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</row>
    <row r="384" spans="1:20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</row>
    <row r="385" spans="1:20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</row>
    <row r="386" spans="1:20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</row>
    <row r="387" spans="1:20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</row>
    <row r="388" spans="1:20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</row>
    <row r="389" spans="1:20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</row>
    <row r="390" spans="1:20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</row>
    <row r="391" spans="1:20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</row>
    <row r="392" spans="1:20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</row>
    <row r="393" spans="1:20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</row>
    <row r="394" spans="1:20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</row>
    <row r="395" spans="1:20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</row>
    <row r="396" spans="1:20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</row>
    <row r="397" spans="1:20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</row>
    <row r="398" spans="1:20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</row>
    <row r="399" spans="1:20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</row>
    <row r="400" spans="1:20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</row>
    <row r="401" spans="1:20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</row>
    <row r="402" spans="1:20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</row>
    <row r="403" spans="1:20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</row>
    <row r="404" spans="1:20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</row>
    <row r="405" spans="1:20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</row>
    <row r="406" spans="1:20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</row>
    <row r="407" spans="1:20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</row>
    <row r="408" spans="1:20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</row>
    <row r="409" spans="1:20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</row>
    <row r="410" spans="1:20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</row>
    <row r="411" spans="1:20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</row>
    <row r="412" spans="1:20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</row>
    <row r="413" spans="1:20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</row>
    <row r="414" spans="1:20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</row>
    <row r="415" spans="1:20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</row>
    <row r="416" spans="1:20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</row>
    <row r="417" spans="1:20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</row>
    <row r="418" spans="1:20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</row>
    <row r="419" spans="1:20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</row>
    <row r="420" spans="1:20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</row>
    <row r="421" spans="1:20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</row>
    <row r="422" spans="1:20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</row>
    <row r="423" spans="1:20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</row>
    <row r="424" spans="1:20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</row>
    <row r="425" spans="1:20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</row>
    <row r="426" spans="1:20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</row>
    <row r="427" spans="1:20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</row>
    <row r="428" spans="1:20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</row>
    <row r="429" spans="1:20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</row>
    <row r="430" spans="1:20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</row>
    <row r="431" spans="1:20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</row>
    <row r="432" spans="1:20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</row>
    <row r="433" spans="1:20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</row>
    <row r="434" spans="1:20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</row>
    <row r="435" spans="1:20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</row>
    <row r="436" spans="1:20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</row>
    <row r="437" spans="1:20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</row>
    <row r="438" spans="1:20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</row>
    <row r="439" spans="1:20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</row>
    <row r="440" spans="1:20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</row>
    <row r="441" spans="1:20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</row>
    <row r="442" spans="1:20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</row>
    <row r="443" spans="1:20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</row>
    <row r="444" spans="1:20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</row>
    <row r="445" spans="1:20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</row>
    <row r="446" spans="1:20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</row>
    <row r="447" spans="1:20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</row>
    <row r="448" spans="1:20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</row>
    <row r="449" spans="1:20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</row>
    <row r="450" spans="1:20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</row>
    <row r="451" spans="1:20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</row>
    <row r="452" spans="1:20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</row>
    <row r="453" spans="1:20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</row>
    <row r="454" spans="1:20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</row>
    <row r="455" spans="1:20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</row>
    <row r="456" spans="1:20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</row>
    <row r="457" spans="1:20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</row>
    <row r="458" spans="1:20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</row>
    <row r="459" spans="1:20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</row>
    <row r="460" spans="1:20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</row>
    <row r="461" spans="1:20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</row>
    <row r="462" spans="1:20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</row>
    <row r="463" spans="1:20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</row>
    <row r="464" spans="1:20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</row>
    <row r="465" spans="1:20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</row>
    <row r="466" spans="1:20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</row>
    <row r="467" spans="1:20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</row>
    <row r="468" spans="1:20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</row>
    <row r="469" spans="1:20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</row>
    <row r="470" spans="1:20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</row>
    <row r="471" spans="1:20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</row>
    <row r="472" spans="1:20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</row>
    <row r="473" spans="1:20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</row>
    <row r="474" spans="1:20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</row>
    <row r="475" spans="1:20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</row>
    <row r="476" spans="1:20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</row>
    <row r="477" spans="1:20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</row>
    <row r="478" spans="1:20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</row>
    <row r="479" spans="1:20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</row>
    <row r="480" spans="1:20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</row>
    <row r="481" spans="1:20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</row>
    <row r="482" spans="1:20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</row>
    <row r="483" spans="1:20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</row>
    <row r="484" spans="1:20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</row>
    <row r="485" spans="1:20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</row>
    <row r="486" spans="1:20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</row>
    <row r="487" spans="1:20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</row>
    <row r="488" spans="1:20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</row>
    <row r="489" spans="1:20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</row>
    <row r="490" spans="1:20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</row>
    <row r="491" spans="1:20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</row>
    <row r="492" spans="1:20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</row>
    <row r="493" spans="1:20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</row>
    <row r="494" spans="1:20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</row>
    <row r="495" spans="1:20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</row>
    <row r="496" spans="1:20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</row>
    <row r="497" spans="1:20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</row>
    <row r="498" spans="1:20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</row>
    <row r="499" spans="1:20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</row>
    <row r="500" spans="1:20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</row>
    <row r="501" spans="1:20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</row>
    <row r="502" spans="1:20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</row>
    <row r="503" spans="1:20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</row>
    <row r="504" spans="1:20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</row>
    <row r="505" spans="1:20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</row>
    <row r="506" spans="1:20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</row>
    <row r="507" spans="1:20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</row>
    <row r="508" spans="1:20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</row>
    <row r="509" spans="1:20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</row>
  </sheetData>
  <sheetProtection password="8802" sheet="1" objects="1" scenarios="1" selectLockedCells="1"/>
  <mergeCells count="11">
    <mergeCell ref="A3:M3"/>
    <mergeCell ref="A12:C12"/>
    <mergeCell ref="A14:C14"/>
    <mergeCell ref="A8:M8"/>
    <mergeCell ref="I14:M14"/>
    <mergeCell ref="B16:C16"/>
    <mergeCell ref="D12:G12"/>
    <mergeCell ref="D14:G14"/>
    <mergeCell ref="I12:M12"/>
    <mergeCell ref="A10:C10"/>
    <mergeCell ref="D10:K10"/>
  </mergeCells>
  <printOptions horizontalCentered="1"/>
  <pageMargins left="0.25" right="0.25" top="0.3" bottom="0.25" header="0" footer="0"/>
  <pageSetup scale="92" orientation="portrait" r:id="rId1"/>
  <headerFooter alignWithMargins="0">
    <oddFooter>&amp;L2013 CCCCO Forms Package&amp;R10-2013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'Sector or Region'!$Q$4:$Q$11</xm:f>
          </x14:formula1>
          <xm:sqref>D10:K10</xm:sqref>
        </x14:dataValidation>
        <x14:dataValidation type="list" allowBlank="1" showInputMessage="1" showErrorMessage="1">
          <x14:formula1>
            <xm:f>'If then statement for CCD-177'!$A$3:$A$19</xm:f>
          </x14:formula1>
          <xm:sqref>D12:G12</xm:sqref>
        </x14:dataValidation>
        <x14:dataValidation type="list" allowBlank="1" showInputMessage="1" showErrorMessage="1">
          <x14:formula1>
            <xm:f>'If then statement for College'!$A$3:$A$12</xm:f>
          </x14:formula1>
          <xm:sqref>D14:G14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G86"/>
  <sheetViews>
    <sheetView zoomScale="87" zoomScaleNormal="87" workbookViewId="0">
      <selection activeCell="A10" sqref="A10:G10"/>
    </sheetView>
  </sheetViews>
  <sheetFormatPr defaultRowHeight="10.199999999999999" x14ac:dyDescent="0.2"/>
  <cols>
    <col min="1" max="1" width="7" style="10" customWidth="1"/>
    <col min="2" max="2" width="52.7109375" style="10" customWidth="1"/>
    <col min="3" max="3" width="7.7109375" style="10" customWidth="1"/>
    <col min="4" max="4" width="25.7109375" style="10" customWidth="1"/>
    <col min="5" max="5" width="28.7109375" style="10" customWidth="1"/>
    <col min="6" max="6" width="60.7109375" style="10" customWidth="1"/>
    <col min="7" max="7" width="14.85546875" style="10" customWidth="1"/>
    <col min="8" max="8" width="17.42578125" style="10" customWidth="1"/>
    <col min="9" max="9" width="27.85546875" style="10" customWidth="1"/>
    <col min="10" max="16384" width="9.140625" style="10"/>
  </cols>
  <sheetData>
    <row r="1" spans="1:7" ht="16.2" customHeight="1" x14ac:dyDescent="0.2">
      <c r="A1" s="24" t="s">
        <v>35</v>
      </c>
      <c r="B1" s="24"/>
      <c r="C1" s="24"/>
      <c r="D1" s="25"/>
      <c r="E1" s="25"/>
      <c r="F1" s="6"/>
      <c r="G1" s="6"/>
    </row>
    <row r="2" spans="1:7" ht="16.2" customHeight="1" x14ac:dyDescent="0.2">
      <c r="A2" s="24" t="s">
        <v>253</v>
      </c>
      <c r="B2" s="24"/>
      <c r="C2" s="24"/>
      <c r="D2" s="25"/>
      <c r="E2" s="25"/>
      <c r="F2" s="6"/>
      <c r="G2" s="6"/>
    </row>
    <row r="3" spans="1:7" ht="25.05" customHeight="1" x14ac:dyDescent="0.3">
      <c r="A3" s="25"/>
      <c r="B3" s="25"/>
      <c r="C3" s="25"/>
      <c r="D3" s="25"/>
      <c r="E3" s="60" t="s">
        <v>10</v>
      </c>
      <c r="F3" s="318" t="str">
        <f>IF('Do First'!D12="","",'Do First'!D12)</f>
        <v>Southwestern CCD</v>
      </c>
      <c r="G3" s="318"/>
    </row>
    <row r="4" spans="1:7" ht="25.05" customHeight="1" x14ac:dyDescent="0.3">
      <c r="A4" s="25"/>
      <c r="B4" s="25"/>
      <c r="C4" s="25"/>
      <c r="D4" s="25"/>
      <c r="E4" s="60" t="s">
        <v>11</v>
      </c>
      <c r="F4" s="319" t="str">
        <f>IF('Do First'!D14="","ERROR-College is not within District selected",'Do First'!D14)</f>
        <v>N/A</v>
      </c>
      <c r="G4" s="319"/>
    </row>
    <row r="5" spans="1:7" ht="19.95" customHeight="1" x14ac:dyDescent="0.3">
      <c r="A5" s="25"/>
      <c r="B5" s="25"/>
      <c r="C5" s="25"/>
      <c r="D5" s="25"/>
      <c r="E5" s="60" t="s">
        <v>373</v>
      </c>
      <c r="F5" s="192" t="str">
        <f>'Do First'!D16</f>
        <v>13-177</v>
      </c>
      <c r="G5" s="193"/>
    </row>
    <row r="6" spans="1:7" x14ac:dyDescent="0.2">
      <c r="A6" s="6"/>
      <c r="B6" s="6"/>
      <c r="C6" s="6"/>
      <c r="D6" s="6"/>
      <c r="E6" s="6"/>
      <c r="F6" s="6"/>
      <c r="G6" s="6"/>
    </row>
    <row r="7" spans="1:7" ht="21" x14ac:dyDescent="0.4">
      <c r="A7" s="246" t="s">
        <v>244</v>
      </c>
      <c r="B7" s="246"/>
      <c r="C7" s="246"/>
      <c r="D7" s="246"/>
      <c r="E7" s="246"/>
      <c r="F7" s="246"/>
      <c r="G7" s="246"/>
    </row>
    <row r="8" spans="1:7" ht="4.95" customHeight="1" thickBot="1" x14ac:dyDescent="0.25">
      <c r="A8" s="6"/>
      <c r="B8" s="6"/>
      <c r="C8" s="6"/>
      <c r="D8" s="6"/>
      <c r="E8" s="6"/>
      <c r="F8" s="6"/>
      <c r="G8" s="6"/>
    </row>
    <row r="9" spans="1:7" s="197" customFormat="1" ht="21.6" customHeight="1" x14ac:dyDescent="0.2">
      <c r="A9" s="198"/>
      <c r="B9" s="199" t="s">
        <v>454</v>
      </c>
      <c r="C9" s="203" t="s">
        <v>3</v>
      </c>
      <c r="D9" s="194"/>
      <c r="E9" s="194"/>
      <c r="F9" s="195"/>
      <c r="G9" s="196"/>
    </row>
    <row r="10" spans="1:7" s="37" customFormat="1" ht="85.05" customHeight="1" thickBot="1" x14ac:dyDescent="0.3">
      <c r="A10" s="334"/>
      <c r="B10" s="335"/>
      <c r="C10" s="335"/>
      <c r="D10" s="335"/>
      <c r="E10" s="335"/>
      <c r="F10" s="335"/>
      <c r="G10" s="336"/>
    </row>
    <row r="11" spans="1:7" s="37" customFormat="1" ht="6" customHeight="1" thickBot="1" x14ac:dyDescent="0.3">
      <c r="A11" s="103"/>
      <c r="B11" s="103"/>
      <c r="C11" s="103"/>
      <c r="D11" s="103"/>
      <c r="E11" s="103"/>
      <c r="F11" s="103"/>
      <c r="G11" s="103"/>
    </row>
    <row r="12" spans="1:7" s="118" customFormat="1" ht="37.200000000000003" customHeight="1" thickBot="1" x14ac:dyDescent="0.3">
      <c r="A12" s="150" t="s">
        <v>433</v>
      </c>
      <c r="B12" s="332" t="s">
        <v>245</v>
      </c>
      <c r="C12" s="333"/>
      <c r="D12" s="157" t="s">
        <v>246</v>
      </c>
      <c r="E12" s="152" t="s">
        <v>247</v>
      </c>
      <c r="F12" s="150" t="s">
        <v>248</v>
      </c>
      <c r="G12" s="152" t="s">
        <v>249</v>
      </c>
    </row>
    <row r="13" spans="1:7" s="118" customFormat="1" ht="24" customHeight="1" x14ac:dyDescent="0.25">
      <c r="A13" s="320" t="s">
        <v>457</v>
      </c>
      <c r="B13" s="323"/>
      <c r="C13" s="324"/>
      <c r="D13" s="200"/>
      <c r="E13" s="200"/>
      <c r="F13" s="329"/>
      <c r="G13" s="154"/>
    </row>
    <row r="14" spans="1:7" s="118" customFormat="1" ht="24" customHeight="1" x14ac:dyDescent="0.25">
      <c r="A14" s="321"/>
      <c r="B14" s="325"/>
      <c r="C14" s="326"/>
      <c r="D14" s="201"/>
      <c r="E14" s="201"/>
      <c r="F14" s="330"/>
      <c r="G14" s="155"/>
    </row>
    <row r="15" spans="1:7" s="118" customFormat="1" ht="24" customHeight="1" x14ac:dyDescent="0.25">
      <c r="A15" s="321"/>
      <c r="B15" s="325"/>
      <c r="C15" s="326"/>
      <c r="D15" s="201"/>
      <c r="E15" s="201"/>
      <c r="F15" s="330"/>
      <c r="G15" s="155"/>
    </row>
    <row r="16" spans="1:7" s="118" customFormat="1" ht="24" customHeight="1" thickBot="1" x14ac:dyDescent="0.3">
      <c r="A16" s="322"/>
      <c r="B16" s="327"/>
      <c r="C16" s="328"/>
      <c r="D16" s="202"/>
      <c r="E16" s="202"/>
      <c r="F16" s="331"/>
      <c r="G16" s="156"/>
    </row>
    <row r="17" spans="1:7" s="118" customFormat="1" ht="24" customHeight="1" x14ac:dyDescent="0.25">
      <c r="A17" s="320"/>
      <c r="B17" s="323"/>
      <c r="C17" s="324"/>
      <c r="D17" s="200"/>
      <c r="E17" s="200"/>
      <c r="F17" s="329"/>
      <c r="G17" s="154"/>
    </row>
    <row r="18" spans="1:7" s="118" customFormat="1" ht="24" customHeight="1" x14ac:dyDescent="0.25">
      <c r="A18" s="321"/>
      <c r="B18" s="325"/>
      <c r="C18" s="326"/>
      <c r="D18" s="201"/>
      <c r="E18" s="201"/>
      <c r="F18" s="330"/>
      <c r="G18" s="155"/>
    </row>
    <row r="19" spans="1:7" s="118" customFormat="1" ht="24" customHeight="1" x14ac:dyDescent="0.25">
      <c r="A19" s="321"/>
      <c r="B19" s="325"/>
      <c r="C19" s="326"/>
      <c r="D19" s="201"/>
      <c r="E19" s="201"/>
      <c r="F19" s="330"/>
      <c r="G19" s="155"/>
    </row>
    <row r="20" spans="1:7" s="118" customFormat="1" ht="24" customHeight="1" thickBot="1" x14ac:dyDescent="0.3">
      <c r="A20" s="322"/>
      <c r="B20" s="327"/>
      <c r="C20" s="328"/>
      <c r="D20" s="202"/>
      <c r="E20" s="202"/>
      <c r="F20" s="331"/>
      <c r="G20" s="156"/>
    </row>
    <row r="21" spans="1:7" s="118" customFormat="1" ht="24" customHeight="1" x14ac:dyDescent="0.25">
      <c r="A21" s="320"/>
      <c r="B21" s="323"/>
      <c r="C21" s="324"/>
      <c r="D21" s="200"/>
      <c r="E21" s="200"/>
      <c r="F21" s="329"/>
      <c r="G21" s="154"/>
    </row>
    <row r="22" spans="1:7" s="118" customFormat="1" ht="24" customHeight="1" x14ac:dyDescent="0.25">
      <c r="A22" s="321"/>
      <c r="B22" s="325"/>
      <c r="C22" s="326"/>
      <c r="D22" s="201"/>
      <c r="E22" s="201"/>
      <c r="F22" s="330"/>
      <c r="G22" s="155"/>
    </row>
    <row r="23" spans="1:7" s="118" customFormat="1" ht="24" customHeight="1" x14ac:dyDescent="0.25">
      <c r="A23" s="321"/>
      <c r="B23" s="325"/>
      <c r="C23" s="326"/>
      <c r="D23" s="201"/>
      <c r="E23" s="201"/>
      <c r="F23" s="330"/>
      <c r="G23" s="155"/>
    </row>
    <row r="24" spans="1:7" s="118" customFormat="1" ht="24" customHeight="1" thickBot="1" x14ac:dyDescent="0.3">
      <c r="A24" s="322"/>
      <c r="B24" s="327"/>
      <c r="C24" s="328"/>
      <c r="D24" s="202"/>
      <c r="E24" s="202"/>
      <c r="F24" s="331"/>
      <c r="G24" s="156"/>
    </row>
    <row r="25" spans="1:7" s="118" customFormat="1" ht="24" customHeight="1" x14ac:dyDescent="0.25">
      <c r="A25" s="320"/>
      <c r="B25" s="323"/>
      <c r="C25" s="324"/>
      <c r="D25" s="200"/>
      <c r="E25" s="200"/>
      <c r="F25" s="329"/>
      <c r="G25" s="154"/>
    </row>
    <row r="26" spans="1:7" s="118" customFormat="1" ht="24" customHeight="1" x14ac:dyDescent="0.25">
      <c r="A26" s="321"/>
      <c r="B26" s="325"/>
      <c r="C26" s="326"/>
      <c r="D26" s="201"/>
      <c r="E26" s="201"/>
      <c r="F26" s="330"/>
      <c r="G26" s="155"/>
    </row>
    <row r="27" spans="1:7" s="118" customFormat="1" ht="24" customHeight="1" x14ac:dyDescent="0.25">
      <c r="A27" s="321"/>
      <c r="B27" s="325"/>
      <c r="C27" s="326"/>
      <c r="D27" s="201"/>
      <c r="E27" s="201"/>
      <c r="F27" s="330"/>
      <c r="G27" s="155"/>
    </row>
    <row r="28" spans="1:7" s="118" customFormat="1" ht="24" customHeight="1" thickBot="1" x14ac:dyDescent="0.3">
      <c r="A28" s="322"/>
      <c r="B28" s="327"/>
      <c r="C28" s="328"/>
      <c r="D28" s="202"/>
      <c r="E28" s="202"/>
      <c r="F28" s="331"/>
      <c r="G28" s="156"/>
    </row>
    <row r="29" spans="1:7" s="37" customFormat="1" ht="3" customHeight="1" x14ac:dyDescent="0.25"/>
    <row r="30" spans="1:7" s="37" customFormat="1" ht="13.05" customHeight="1" x14ac:dyDescent="0.25">
      <c r="A30" s="10" t="s">
        <v>459</v>
      </c>
      <c r="B30" s="10"/>
      <c r="C30" s="10"/>
    </row>
    <row r="31" spans="1:7" s="37" customFormat="1" ht="13.05" customHeight="1" x14ac:dyDescent="0.25">
      <c r="A31" s="10"/>
      <c r="B31" s="10"/>
      <c r="C31" s="10"/>
    </row>
    <row r="32" spans="1:7" s="37" customFormat="1" ht="15" x14ac:dyDescent="0.25"/>
    <row r="33" s="37" customFormat="1" ht="15" x14ac:dyDescent="0.25"/>
    <row r="34" s="37" customFormat="1" ht="15" x14ac:dyDescent="0.25"/>
    <row r="35" s="37" customFormat="1" ht="15" x14ac:dyDescent="0.25"/>
    <row r="36" s="37" customFormat="1" ht="15" x14ac:dyDescent="0.25"/>
    <row r="37" s="37" customFormat="1" ht="15" x14ac:dyDescent="0.25"/>
    <row r="38" s="37" customFormat="1" ht="15" x14ac:dyDescent="0.25"/>
    <row r="39" s="37" customFormat="1" ht="15" x14ac:dyDescent="0.25"/>
    <row r="40" s="37" customFormat="1" ht="15" x14ac:dyDescent="0.25"/>
    <row r="41" s="37" customFormat="1" ht="15" x14ac:dyDescent="0.25"/>
    <row r="42" s="37" customFormat="1" ht="15" x14ac:dyDescent="0.25"/>
    <row r="43" s="37" customFormat="1" ht="15" x14ac:dyDescent="0.25"/>
    <row r="44" s="37" customFormat="1" ht="15" x14ac:dyDescent="0.25"/>
    <row r="45" s="37" customFormat="1" ht="15" x14ac:dyDescent="0.25"/>
    <row r="46" s="37" customFormat="1" ht="15" x14ac:dyDescent="0.25"/>
    <row r="47" s="37" customFormat="1" ht="15" x14ac:dyDescent="0.25"/>
    <row r="48" s="37" customFormat="1" ht="15" x14ac:dyDescent="0.25"/>
    <row r="49" s="37" customFormat="1" ht="15" x14ac:dyDescent="0.25"/>
    <row r="50" s="37" customFormat="1" ht="15" x14ac:dyDescent="0.25"/>
    <row r="51" s="37" customFormat="1" ht="15" x14ac:dyDescent="0.25"/>
    <row r="52" s="37" customFormat="1" ht="15" x14ac:dyDescent="0.25"/>
    <row r="53" s="37" customFormat="1" ht="15" x14ac:dyDescent="0.25"/>
    <row r="54" s="37" customFormat="1" ht="15" x14ac:dyDescent="0.25"/>
    <row r="55" s="37" customFormat="1" ht="15" x14ac:dyDescent="0.25"/>
    <row r="56" s="37" customFormat="1" ht="15" x14ac:dyDescent="0.25"/>
    <row r="57" s="37" customFormat="1" ht="15" x14ac:dyDescent="0.25"/>
    <row r="58" s="37" customFormat="1" ht="15" x14ac:dyDescent="0.25"/>
    <row r="59" s="37" customFormat="1" ht="15" x14ac:dyDescent="0.25"/>
    <row r="60" s="37" customFormat="1" ht="15" x14ac:dyDescent="0.25"/>
    <row r="61" s="37" customFormat="1" ht="15" x14ac:dyDescent="0.25"/>
    <row r="62" s="37" customFormat="1" ht="15" x14ac:dyDescent="0.25"/>
    <row r="63" s="37" customFormat="1" ht="15" x14ac:dyDescent="0.25"/>
    <row r="64" s="37" customFormat="1" ht="15" x14ac:dyDescent="0.25"/>
    <row r="65" s="37" customFormat="1" ht="15" x14ac:dyDescent="0.25"/>
    <row r="66" s="37" customFormat="1" ht="15" x14ac:dyDescent="0.25"/>
    <row r="67" s="37" customFormat="1" ht="15" x14ac:dyDescent="0.25"/>
    <row r="68" s="37" customFormat="1" ht="15" x14ac:dyDescent="0.25"/>
    <row r="69" s="37" customFormat="1" ht="15" x14ac:dyDescent="0.25"/>
    <row r="70" s="37" customFormat="1" ht="15" x14ac:dyDescent="0.25"/>
    <row r="71" s="37" customFormat="1" ht="15" x14ac:dyDescent="0.25"/>
    <row r="72" s="37" customFormat="1" ht="15" x14ac:dyDescent="0.25"/>
    <row r="73" s="37" customFormat="1" ht="15" x14ac:dyDescent="0.25"/>
    <row r="74" s="37" customFormat="1" ht="15" x14ac:dyDescent="0.25"/>
    <row r="75" s="37" customFormat="1" ht="15" x14ac:dyDescent="0.25"/>
    <row r="76" s="37" customFormat="1" ht="15" x14ac:dyDescent="0.25"/>
    <row r="77" s="37" customFormat="1" ht="15" x14ac:dyDescent="0.25"/>
    <row r="78" s="37" customFormat="1" ht="15" x14ac:dyDescent="0.25"/>
    <row r="79" s="37" customFormat="1" ht="15" x14ac:dyDescent="0.25"/>
    <row r="80" s="37" customFormat="1" ht="15" x14ac:dyDescent="0.25"/>
    <row r="81" s="37" customFormat="1" ht="15" x14ac:dyDescent="0.25"/>
    <row r="82" s="37" customFormat="1" ht="15" x14ac:dyDescent="0.25"/>
    <row r="83" s="37" customFormat="1" ht="15" x14ac:dyDescent="0.25"/>
    <row r="84" s="37" customFormat="1" ht="15" x14ac:dyDescent="0.25"/>
    <row r="85" s="37" customFormat="1" ht="15" x14ac:dyDescent="0.25"/>
    <row r="86" s="37" customFormat="1" ht="15" x14ac:dyDescent="0.25"/>
  </sheetData>
  <sheetProtection password="89C2" sheet="1" objects="1" scenarios="1" formatCells="0" selectLockedCells="1"/>
  <mergeCells count="17">
    <mergeCell ref="A13:A16"/>
    <mergeCell ref="B13:C16"/>
    <mergeCell ref="F13:F16"/>
    <mergeCell ref="F3:G3"/>
    <mergeCell ref="F4:G4"/>
    <mergeCell ref="A7:G7"/>
    <mergeCell ref="A10:G10"/>
    <mergeCell ref="B12:C12"/>
    <mergeCell ref="A25:A28"/>
    <mergeCell ref="B25:C28"/>
    <mergeCell ref="F25:F28"/>
    <mergeCell ref="A17:A20"/>
    <mergeCell ref="B17:C20"/>
    <mergeCell ref="F17:F20"/>
    <mergeCell ref="A21:A24"/>
    <mergeCell ref="B21:C24"/>
    <mergeCell ref="F21:F24"/>
  </mergeCells>
  <printOptions horizontalCentered="1"/>
  <pageMargins left="0.25" right="0.25" top="0.3" bottom="0.25" header="0" footer="0"/>
  <pageSetup scale="81" orientation="landscape" r:id="rId1"/>
  <headerFooter alignWithMargins="0">
    <oddFooter>&amp;L2013 CCCCO Forms Package&amp;R10-2013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G86"/>
  <sheetViews>
    <sheetView zoomScale="87" zoomScaleNormal="87" workbookViewId="0">
      <selection activeCell="A10" sqref="A10:G10"/>
    </sheetView>
  </sheetViews>
  <sheetFormatPr defaultRowHeight="10.199999999999999" x14ac:dyDescent="0.2"/>
  <cols>
    <col min="1" max="1" width="7" style="10" customWidth="1"/>
    <col min="2" max="2" width="52.7109375" style="10" customWidth="1"/>
    <col min="3" max="3" width="7.7109375" style="10" customWidth="1"/>
    <col min="4" max="4" width="25.7109375" style="10" customWidth="1"/>
    <col min="5" max="5" width="28.7109375" style="10" customWidth="1"/>
    <col min="6" max="6" width="60.7109375" style="10" customWidth="1"/>
    <col min="7" max="7" width="14.85546875" style="10" customWidth="1"/>
    <col min="8" max="8" width="17.42578125" style="10" customWidth="1"/>
    <col min="9" max="9" width="27.85546875" style="10" customWidth="1"/>
    <col min="10" max="16384" width="9.140625" style="10"/>
  </cols>
  <sheetData>
    <row r="1" spans="1:7" ht="16.2" customHeight="1" x14ac:dyDescent="0.2">
      <c r="A1" s="24" t="s">
        <v>35</v>
      </c>
      <c r="B1" s="24"/>
      <c r="C1" s="24"/>
      <c r="D1" s="25"/>
      <c r="E1" s="25"/>
      <c r="F1" s="6"/>
      <c r="G1" s="6"/>
    </row>
    <row r="2" spans="1:7" ht="16.2" customHeight="1" x14ac:dyDescent="0.2">
      <c r="A2" s="24" t="s">
        <v>253</v>
      </c>
      <c r="B2" s="24"/>
      <c r="C2" s="24"/>
      <c r="D2" s="25"/>
      <c r="E2" s="25"/>
      <c r="F2" s="6"/>
      <c r="G2" s="6"/>
    </row>
    <row r="3" spans="1:7" ht="25.05" customHeight="1" x14ac:dyDescent="0.3">
      <c r="A3" s="25"/>
      <c r="B3" s="25"/>
      <c r="C3" s="25"/>
      <c r="D3" s="25"/>
      <c r="E3" s="60" t="s">
        <v>10</v>
      </c>
      <c r="F3" s="318" t="str">
        <f>IF('Do First'!D12="","",'Do First'!D12)</f>
        <v>Southwestern CCD</v>
      </c>
      <c r="G3" s="318"/>
    </row>
    <row r="4" spans="1:7" ht="25.05" customHeight="1" x14ac:dyDescent="0.3">
      <c r="A4" s="25"/>
      <c r="B4" s="25"/>
      <c r="C4" s="25"/>
      <c r="D4" s="25"/>
      <c r="E4" s="60" t="s">
        <v>11</v>
      </c>
      <c r="F4" s="319" t="str">
        <f>IF('Do First'!D14="","ERROR-College is not within District selected",'Do First'!D14)</f>
        <v>N/A</v>
      </c>
      <c r="G4" s="319"/>
    </row>
    <row r="5" spans="1:7" ht="19.95" customHeight="1" x14ac:dyDescent="0.3">
      <c r="A5" s="25"/>
      <c r="B5" s="25"/>
      <c r="C5" s="25"/>
      <c r="D5" s="25"/>
      <c r="E5" s="60" t="s">
        <v>373</v>
      </c>
      <c r="F5" s="192" t="str">
        <f>'Do First'!D16</f>
        <v>13-177</v>
      </c>
      <c r="G5" s="193"/>
    </row>
    <row r="6" spans="1:7" x14ac:dyDescent="0.2">
      <c r="A6" s="6"/>
      <c r="B6" s="6"/>
      <c r="C6" s="6"/>
      <c r="D6" s="6"/>
      <c r="E6" s="6"/>
      <c r="F6" s="6"/>
      <c r="G6" s="6"/>
    </row>
    <row r="7" spans="1:7" ht="21" x14ac:dyDescent="0.4">
      <c r="A7" s="246" t="s">
        <v>244</v>
      </c>
      <c r="B7" s="246"/>
      <c r="C7" s="246"/>
      <c r="D7" s="246"/>
      <c r="E7" s="246"/>
      <c r="F7" s="246"/>
      <c r="G7" s="246"/>
    </row>
    <row r="8" spans="1:7" ht="4.95" customHeight="1" thickBot="1" x14ac:dyDescent="0.25">
      <c r="A8" s="6"/>
      <c r="B8" s="6"/>
      <c r="C8" s="6"/>
      <c r="D8" s="6"/>
      <c r="E8" s="6"/>
      <c r="F8" s="6"/>
      <c r="G8" s="6"/>
    </row>
    <row r="9" spans="1:7" s="197" customFormat="1" ht="21.6" customHeight="1" x14ac:dyDescent="0.2">
      <c r="A9" s="198"/>
      <c r="B9" s="199" t="s">
        <v>454</v>
      </c>
      <c r="C9" s="203" t="s">
        <v>4</v>
      </c>
      <c r="D9" s="194"/>
      <c r="E9" s="194"/>
      <c r="F9" s="195"/>
      <c r="G9" s="196"/>
    </row>
    <row r="10" spans="1:7" s="37" customFormat="1" ht="85.05" customHeight="1" thickBot="1" x14ac:dyDescent="0.3">
      <c r="A10" s="334"/>
      <c r="B10" s="335"/>
      <c r="C10" s="335"/>
      <c r="D10" s="335"/>
      <c r="E10" s="335"/>
      <c r="F10" s="335"/>
      <c r="G10" s="336"/>
    </row>
    <row r="11" spans="1:7" s="37" customFormat="1" ht="6" customHeight="1" thickBot="1" x14ac:dyDescent="0.3">
      <c r="A11" s="103"/>
      <c r="B11" s="103"/>
      <c r="C11" s="103"/>
      <c r="D11" s="103"/>
      <c r="E11" s="103"/>
      <c r="F11" s="103"/>
      <c r="G11" s="103"/>
    </row>
    <row r="12" spans="1:7" s="118" customFormat="1" ht="37.200000000000003" customHeight="1" thickBot="1" x14ac:dyDescent="0.3">
      <c r="A12" s="150" t="s">
        <v>433</v>
      </c>
      <c r="B12" s="332" t="s">
        <v>245</v>
      </c>
      <c r="C12" s="333"/>
      <c r="D12" s="157" t="s">
        <v>246</v>
      </c>
      <c r="E12" s="152" t="s">
        <v>247</v>
      </c>
      <c r="F12" s="150" t="s">
        <v>248</v>
      </c>
      <c r="G12" s="152" t="s">
        <v>249</v>
      </c>
    </row>
    <row r="13" spans="1:7" s="118" customFormat="1" ht="24" customHeight="1" x14ac:dyDescent="0.25">
      <c r="A13" s="320" t="s">
        <v>458</v>
      </c>
      <c r="B13" s="323"/>
      <c r="C13" s="324"/>
      <c r="D13" s="200"/>
      <c r="E13" s="200"/>
      <c r="F13" s="329"/>
      <c r="G13" s="154"/>
    </row>
    <row r="14" spans="1:7" s="118" customFormat="1" ht="24" customHeight="1" x14ac:dyDescent="0.25">
      <c r="A14" s="321"/>
      <c r="B14" s="325"/>
      <c r="C14" s="326"/>
      <c r="D14" s="201"/>
      <c r="E14" s="201"/>
      <c r="F14" s="330"/>
      <c r="G14" s="155"/>
    </row>
    <row r="15" spans="1:7" s="118" customFormat="1" ht="24" customHeight="1" x14ac:dyDescent="0.25">
      <c r="A15" s="321"/>
      <c r="B15" s="325"/>
      <c r="C15" s="326"/>
      <c r="D15" s="201"/>
      <c r="E15" s="201"/>
      <c r="F15" s="330"/>
      <c r="G15" s="155"/>
    </row>
    <row r="16" spans="1:7" s="118" customFormat="1" ht="24" customHeight="1" thickBot="1" x14ac:dyDescent="0.3">
      <c r="A16" s="322"/>
      <c r="B16" s="327"/>
      <c r="C16" s="328"/>
      <c r="D16" s="202"/>
      <c r="E16" s="202"/>
      <c r="F16" s="331"/>
      <c r="G16" s="156"/>
    </row>
    <row r="17" spans="1:7" s="118" customFormat="1" ht="24" customHeight="1" x14ac:dyDescent="0.25">
      <c r="A17" s="320"/>
      <c r="B17" s="323"/>
      <c r="C17" s="324"/>
      <c r="D17" s="200"/>
      <c r="E17" s="200"/>
      <c r="F17" s="329"/>
      <c r="G17" s="154"/>
    </row>
    <row r="18" spans="1:7" s="118" customFormat="1" ht="24" customHeight="1" x14ac:dyDescent="0.25">
      <c r="A18" s="321"/>
      <c r="B18" s="325"/>
      <c r="C18" s="326"/>
      <c r="D18" s="201"/>
      <c r="E18" s="201"/>
      <c r="F18" s="330"/>
      <c r="G18" s="155"/>
    </row>
    <row r="19" spans="1:7" s="118" customFormat="1" ht="24" customHeight="1" x14ac:dyDescent="0.25">
      <c r="A19" s="321"/>
      <c r="B19" s="325"/>
      <c r="C19" s="326"/>
      <c r="D19" s="201"/>
      <c r="E19" s="201"/>
      <c r="F19" s="330"/>
      <c r="G19" s="155"/>
    </row>
    <row r="20" spans="1:7" s="118" customFormat="1" ht="24" customHeight="1" thickBot="1" x14ac:dyDescent="0.3">
      <c r="A20" s="322"/>
      <c r="B20" s="327"/>
      <c r="C20" s="328"/>
      <c r="D20" s="202"/>
      <c r="E20" s="202"/>
      <c r="F20" s="331"/>
      <c r="G20" s="156"/>
    </row>
    <row r="21" spans="1:7" s="118" customFormat="1" ht="24" customHeight="1" x14ac:dyDescent="0.25">
      <c r="A21" s="320"/>
      <c r="B21" s="323"/>
      <c r="C21" s="324"/>
      <c r="D21" s="200"/>
      <c r="E21" s="200"/>
      <c r="F21" s="329"/>
      <c r="G21" s="154"/>
    </row>
    <row r="22" spans="1:7" s="118" customFormat="1" ht="24" customHeight="1" x14ac:dyDescent="0.25">
      <c r="A22" s="321"/>
      <c r="B22" s="325"/>
      <c r="C22" s="326"/>
      <c r="D22" s="201"/>
      <c r="E22" s="201"/>
      <c r="F22" s="330"/>
      <c r="G22" s="155"/>
    </row>
    <row r="23" spans="1:7" s="118" customFormat="1" ht="24" customHeight="1" x14ac:dyDescent="0.25">
      <c r="A23" s="321"/>
      <c r="B23" s="325"/>
      <c r="C23" s="326"/>
      <c r="D23" s="201"/>
      <c r="E23" s="201"/>
      <c r="F23" s="330"/>
      <c r="G23" s="155"/>
    </row>
    <row r="24" spans="1:7" s="118" customFormat="1" ht="24" customHeight="1" thickBot="1" x14ac:dyDescent="0.3">
      <c r="A24" s="322"/>
      <c r="B24" s="327"/>
      <c r="C24" s="328"/>
      <c r="D24" s="202"/>
      <c r="E24" s="202"/>
      <c r="F24" s="331"/>
      <c r="G24" s="156"/>
    </row>
    <row r="25" spans="1:7" s="118" customFormat="1" ht="24" customHeight="1" x14ac:dyDescent="0.25">
      <c r="A25" s="320"/>
      <c r="B25" s="323"/>
      <c r="C25" s="324"/>
      <c r="D25" s="200"/>
      <c r="E25" s="200"/>
      <c r="F25" s="329"/>
      <c r="G25" s="154"/>
    </row>
    <row r="26" spans="1:7" s="118" customFormat="1" ht="24" customHeight="1" x14ac:dyDescent="0.25">
      <c r="A26" s="321"/>
      <c r="B26" s="325"/>
      <c r="C26" s="326"/>
      <c r="D26" s="201"/>
      <c r="E26" s="201"/>
      <c r="F26" s="330"/>
      <c r="G26" s="155"/>
    </row>
    <row r="27" spans="1:7" s="118" customFormat="1" ht="24" customHeight="1" x14ac:dyDescent="0.25">
      <c r="A27" s="321"/>
      <c r="B27" s="325"/>
      <c r="C27" s="326"/>
      <c r="D27" s="201"/>
      <c r="E27" s="201"/>
      <c r="F27" s="330"/>
      <c r="G27" s="155"/>
    </row>
    <row r="28" spans="1:7" s="118" customFormat="1" ht="24" customHeight="1" thickBot="1" x14ac:dyDescent="0.3">
      <c r="A28" s="322"/>
      <c r="B28" s="327"/>
      <c r="C28" s="328"/>
      <c r="D28" s="202"/>
      <c r="E28" s="202"/>
      <c r="F28" s="331"/>
      <c r="G28" s="156"/>
    </row>
    <row r="29" spans="1:7" s="37" customFormat="1" ht="3" customHeight="1" x14ac:dyDescent="0.25"/>
    <row r="30" spans="1:7" s="37" customFormat="1" ht="13.05" customHeight="1" x14ac:dyDescent="0.25">
      <c r="A30" s="10" t="s">
        <v>459</v>
      </c>
      <c r="B30" s="10"/>
      <c r="C30" s="10"/>
    </row>
    <row r="31" spans="1:7" s="37" customFormat="1" ht="13.05" customHeight="1" x14ac:dyDescent="0.25">
      <c r="A31" s="10"/>
      <c r="B31" s="10"/>
      <c r="C31" s="10"/>
    </row>
    <row r="32" spans="1:7" s="37" customFormat="1" ht="15" x14ac:dyDescent="0.25"/>
    <row r="33" s="37" customFormat="1" ht="15" x14ac:dyDescent="0.25"/>
    <row r="34" s="37" customFormat="1" ht="15" x14ac:dyDescent="0.25"/>
    <row r="35" s="37" customFormat="1" ht="15" x14ac:dyDescent="0.25"/>
    <row r="36" s="37" customFormat="1" ht="15" x14ac:dyDescent="0.25"/>
    <row r="37" s="37" customFormat="1" ht="15" x14ac:dyDescent="0.25"/>
    <row r="38" s="37" customFormat="1" ht="15" x14ac:dyDescent="0.25"/>
    <row r="39" s="37" customFormat="1" ht="15" x14ac:dyDescent="0.25"/>
    <row r="40" s="37" customFormat="1" ht="15" x14ac:dyDescent="0.25"/>
    <row r="41" s="37" customFormat="1" ht="15" x14ac:dyDescent="0.25"/>
    <row r="42" s="37" customFormat="1" ht="15" x14ac:dyDescent="0.25"/>
    <row r="43" s="37" customFormat="1" ht="15" x14ac:dyDescent="0.25"/>
    <row r="44" s="37" customFormat="1" ht="15" x14ac:dyDescent="0.25"/>
    <row r="45" s="37" customFormat="1" ht="15" x14ac:dyDescent="0.25"/>
    <row r="46" s="37" customFormat="1" ht="15" x14ac:dyDescent="0.25"/>
    <row r="47" s="37" customFormat="1" ht="15" x14ac:dyDescent="0.25"/>
    <row r="48" s="37" customFormat="1" ht="15" x14ac:dyDescent="0.25"/>
    <row r="49" s="37" customFormat="1" ht="15" x14ac:dyDescent="0.25"/>
    <row r="50" s="37" customFormat="1" ht="15" x14ac:dyDescent="0.25"/>
    <row r="51" s="37" customFormat="1" ht="15" x14ac:dyDescent="0.25"/>
    <row r="52" s="37" customFormat="1" ht="15" x14ac:dyDescent="0.25"/>
    <row r="53" s="37" customFormat="1" ht="15" x14ac:dyDescent="0.25"/>
    <row r="54" s="37" customFormat="1" ht="15" x14ac:dyDescent="0.25"/>
    <row r="55" s="37" customFormat="1" ht="15" x14ac:dyDescent="0.25"/>
    <row r="56" s="37" customFormat="1" ht="15" x14ac:dyDescent="0.25"/>
    <row r="57" s="37" customFormat="1" ht="15" x14ac:dyDescent="0.25"/>
    <row r="58" s="37" customFormat="1" ht="15" x14ac:dyDescent="0.25"/>
    <row r="59" s="37" customFormat="1" ht="15" x14ac:dyDescent="0.25"/>
    <row r="60" s="37" customFormat="1" ht="15" x14ac:dyDescent="0.25"/>
    <row r="61" s="37" customFormat="1" ht="15" x14ac:dyDescent="0.25"/>
    <row r="62" s="37" customFormat="1" ht="15" x14ac:dyDescent="0.25"/>
    <row r="63" s="37" customFormat="1" ht="15" x14ac:dyDescent="0.25"/>
    <row r="64" s="37" customFormat="1" ht="15" x14ac:dyDescent="0.25"/>
    <row r="65" s="37" customFormat="1" ht="15" x14ac:dyDescent="0.25"/>
    <row r="66" s="37" customFormat="1" ht="15" x14ac:dyDescent="0.25"/>
    <row r="67" s="37" customFormat="1" ht="15" x14ac:dyDescent="0.25"/>
    <row r="68" s="37" customFormat="1" ht="15" x14ac:dyDescent="0.25"/>
    <row r="69" s="37" customFormat="1" ht="15" x14ac:dyDescent="0.25"/>
    <row r="70" s="37" customFormat="1" ht="15" x14ac:dyDescent="0.25"/>
    <row r="71" s="37" customFormat="1" ht="15" x14ac:dyDescent="0.25"/>
    <row r="72" s="37" customFormat="1" ht="15" x14ac:dyDescent="0.25"/>
    <row r="73" s="37" customFormat="1" ht="15" x14ac:dyDescent="0.25"/>
    <row r="74" s="37" customFormat="1" ht="15" x14ac:dyDescent="0.25"/>
    <row r="75" s="37" customFormat="1" ht="15" x14ac:dyDescent="0.25"/>
    <row r="76" s="37" customFormat="1" ht="15" x14ac:dyDescent="0.25"/>
    <row r="77" s="37" customFormat="1" ht="15" x14ac:dyDescent="0.25"/>
    <row r="78" s="37" customFormat="1" ht="15" x14ac:dyDescent="0.25"/>
    <row r="79" s="37" customFormat="1" ht="15" x14ac:dyDescent="0.25"/>
    <row r="80" s="37" customFormat="1" ht="15" x14ac:dyDescent="0.25"/>
    <row r="81" s="37" customFormat="1" ht="15" x14ac:dyDescent="0.25"/>
    <row r="82" s="37" customFormat="1" ht="15" x14ac:dyDescent="0.25"/>
    <row r="83" s="37" customFormat="1" ht="15" x14ac:dyDescent="0.25"/>
    <row r="84" s="37" customFormat="1" ht="15" x14ac:dyDescent="0.25"/>
    <row r="85" s="37" customFormat="1" ht="15" x14ac:dyDescent="0.25"/>
    <row r="86" s="37" customFormat="1" ht="15" x14ac:dyDescent="0.25"/>
  </sheetData>
  <sheetProtection password="89C2" sheet="1" objects="1" scenarios="1" formatCells="0" selectLockedCells="1"/>
  <mergeCells count="17">
    <mergeCell ref="A13:A16"/>
    <mergeCell ref="B13:C16"/>
    <mergeCell ref="F13:F16"/>
    <mergeCell ref="F3:G3"/>
    <mergeCell ref="F4:G4"/>
    <mergeCell ref="A7:G7"/>
    <mergeCell ref="A10:G10"/>
    <mergeCell ref="B12:C12"/>
    <mergeCell ref="A25:A28"/>
    <mergeCell ref="B25:C28"/>
    <mergeCell ref="F25:F28"/>
    <mergeCell ref="A17:A20"/>
    <mergeCell ref="B17:C20"/>
    <mergeCell ref="F17:F20"/>
    <mergeCell ref="A21:A24"/>
    <mergeCell ref="B21:C24"/>
    <mergeCell ref="F21:F24"/>
  </mergeCells>
  <printOptions horizontalCentered="1"/>
  <pageMargins left="0.25" right="0.25" top="0.3" bottom="0.25" header="0" footer="0"/>
  <pageSetup scale="81" orientation="landscape" r:id="rId1"/>
  <headerFooter alignWithMargins="0">
    <oddFooter>&amp;L2013 CCCCO Forms Package&amp;R10-2013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G86"/>
  <sheetViews>
    <sheetView zoomScale="87" zoomScaleNormal="87" workbookViewId="0">
      <selection activeCell="A10" sqref="A10:G10"/>
    </sheetView>
  </sheetViews>
  <sheetFormatPr defaultRowHeight="10.199999999999999" x14ac:dyDescent="0.2"/>
  <cols>
    <col min="1" max="1" width="7" style="10" customWidth="1"/>
    <col min="2" max="2" width="52.7109375" style="10" customWidth="1"/>
    <col min="3" max="3" width="7.7109375" style="10" customWidth="1"/>
    <col min="4" max="4" width="25.7109375" style="10" customWidth="1"/>
    <col min="5" max="5" width="28.7109375" style="10" customWidth="1"/>
    <col min="6" max="6" width="60.7109375" style="10" customWidth="1"/>
    <col min="7" max="7" width="14.85546875" style="10" customWidth="1"/>
    <col min="8" max="8" width="17.42578125" style="10" customWidth="1"/>
    <col min="9" max="9" width="27.85546875" style="10" customWidth="1"/>
    <col min="10" max="16384" width="9.140625" style="10"/>
  </cols>
  <sheetData>
    <row r="1" spans="1:7" ht="16.2" customHeight="1" x14ac:dyDescent="0.2">
      <c r="A1" s="24" t="s">
        <v>35</v>
      </c>
      <c r="B1" s="24"/>
      <c r="C1" s="24"/>
      <c r="D1" s="25"/>
      <c r="E1" s="25"/>
      <c r="F1" s="6"/>
      <c r="G1" s="6"/>
    </row>
    <row r="2" spans="1:7" ht="16.2" customHeight="1" x14ac:dyDescent="0.2">
      <c r="A2" s="24" t="s">
        <v>253</v>
      </c>
      <c r="B2" s="24"/>
      <c r="C2" s="24"/>
      <c r="D2" s="25"/>
      <c r="E2" s="25"/>
      <c r="F2" s="6"/>
      <c r="G2" s="6"/>
    </row>
    <row r="3" spans="1:7" ht="25.05" customHeight="1" x14ac:dyDescent="0.3">
      <c r="A3" s="25"/>
      <c r="B3" s="25"/>
      <c r="C3" s="25"/>
      <c r="D3" s="25"/>
      <c r="E3" s="60" t="s">
        <v>10</v>
      </c>
      <c r="F3" s="318" t="str">
        <f>IF('Do First'!D12="","",'Do First'!D12)</f>
        <v>Southwestern CCD</v>
      </c>
      <c r="G3" s="318"/>
    </row>
    <row r="4" spans="1:7" ht="25.05" customHeight="1" x14ac:dyDescent="0.3">
      <c r="A4" s="25"/>
      <c r="B4" s="25"/>
      <c r="C4" s="25"/>
      <c r="D4" s="25"/>
      <c r="E4" s="60" t="s">
        <v>11</v>
      </c>
      <c r="F4" s="319" t="str">
        <f>IF('Do First'!D14="","ERROR-College is not within District selected",'Do First'!D14)</f>
        <v>N/A</v>
      </c>
      <c r="G4" s="319"/>
    </row>
    <row r="5" spans="1:7" ht="19.95" customHeight="1" x14ac:dyDescent="0.3">
      <c r="A5" s="25"/>
      <c r="B5" s="25"/>
      <c r="C5" s="25"/>
      <c r="D5" s="25"/>
      <c r="E5" s="60" t="s">
        <v>373</v>
      </c>
      <c r="F5" s="192" t="str">
        <f>'Do First'!D16</f>
        <v>13-177</v>
      </c>
      <c r="G5" s="193"/>
    </row>
    <row r="6" spans="1:7" x14ac:dyDescent="0.2">
      <c r="A6" s="6"/>
      <c r="B6" s="6"/>
      <c r="C6" s="6"/>
      <c r="D6" s="6"/>
      <c r="E6" s="6"/>
      <c r="F6" s="6"/>
      <c r="G6" s="6"/>
    </row>
    <row r="7" spans="1:7" ht="21" x14ac:dyDescent="0.4">
      <c r="A7" s="246" t="s">
        <v>244</v>
      </c>
      <c r="B7" s="246"/>
      <c r="C7" s="246"/>
      <c r="D7" s="246"/>
      <c r="E7" s="246"/>
      <c r="F7" s="246"/>
      <c r="G7" s="246"/>
    </row>
    <row r="8" spans="1:7" ht="4.95" customHeight="1" thickBot="1" x14ac:dyDescent="0.25">
      <c r="A8" s="6"/>
      <c r="B8" s="6"/>
      <c r="C8" s="6"/>
      <c r="D8" s="6"/>
      <c r="E8" s="6"/>
      <c r="F8" s="6"/>
      <c r="G8" s="6"/>
    </row>
    <row r="9" spans="1:7" s="197" customFormat="1" ht="21.6" customHeight="1" x14ac:dyDescent="0.2">
      <c r="A9" s="198"/>
      <c r="B9" s="199" t="s">
        <v>454</v>
      </c>
      <c r="C9" s="203" t="s">
        <v>5</v>
      </c>
      <c r="D9" s="194"/>
      <c r="E9" s="194"/>
      <c r="F9" s="195"/>
      <c r="G9" s="196"/>
    </row>
    <row r="10" spans="1:7" s="37" customFormat="1" ht="85.05" customHeight="1" thickBot="1" x14ac:dyDescent="0.3">
      <c r="A10" s="334"/>
      <c r="B10" s="335"/>
      <c r="C10" s="335"/>
      <c r="D10" s="335"/>
      <c r="E10" s="335"/>
      <c r="F10" s="335"/>
      <c r="G10" s="336"/>
    </row>
    <row r="11" spans="1:7" s="37" customFormat="1" ht="6" customHeight="1" thickBot="1" x14ac:dyDescent="0.3">
      <c r="A11" s="103"/>
      <c r="B11" s="103"/>
      <c r="C11" s="103"/>
      <c r="D11" s="103"/>
      <c r="E11" s="103"/>
      <c r="F11" s="103"/>
      <c r="G11" s="103"/>
    </row>
    <row r="12" spans="1:7" s="118" customFormat="1" ht="37.200000000000003" customHeight="1" thickBot="1" x14ac:dyDescent="0.3">
      <c r="A12" s="150" t="s">
        <v>433</v>
      </c>
      <c r="B12" s="332" t="s">
        <v>245</v>
      </c>
      <c r="C12" s="333"/>
      <c r="D12" s="212" t="s">
        <v>246</v>
      </c>
      <c r="E12" s="152" t="s">
        <v>247</v>
      </c>
      <c r="F12" s="150" t="s">
        <v>248</v>
      </c>
      <c r="G12" s="152" t="s">
        <v>249</v>
      </c>
    </row>
    <row r="13" spans="1:7" s="118" customFormat="1" ht="24" customHeight="1" x14ac:dyDescent="0.25">
      <c r="A13" s="320" t="s">
        <v>458</v>
      </c>
      <c r="B13" s="323"/>
      <c r="C13" s="324"/>
      <c r="D13" s="200"/>
      <c r="E13" s="200"/>
      <c r="F13" s="329"/>
      <c r="G13" s="154"/>
    </row>
    <row r="14" spans="1:7" s="118" customFormat="1" ht="24" customHeight="1" x14ac:dyDescent="0.25">
      <c r="A14" s="321"/>
      <c r="B14" s="325"/>
      <c r="C14" s="326"/>
      <c r="D14" s="201"/>
      <c r="E14" s="201"/>
      <c r="F14" s="330"/>
      <c r="G14" s="155"/>
    </row>
    <row r="15" spans="1:7" s="118" customFormat="1" ht="24" customHeight="1" x14ac:dyDescent="0.25">
      <c r="A15" s="321"/>
      <c r="B15" s="325"/>
      <c r="C15" s="326"/>
      <c r="D15" s="201"/>
      <c r="E15" s="201"/>
      <c r="F15" s="330"/>
      <c r="G15" s="155"/>
    </row>
    <row r="16" spans="1:7" s="118" customFormat="1" ht="24" customHeight="1" thickBot="1" x14ac:dyDescent="0.3">
      <c r="A16" s="322"/>
      <c r="B16" s="327"/>
      <c r="C16" s="328"/>
      <c r="D16" s="202"/>
      <c r="E16" s="202"/>
      <c r="F16" s="331"/>
      <c r="G16" s="156"/>
    </row>
    <row r="17" spans="1:7" s="118" customFormat="1" ht="24" customHeight="1" x14ac:dyDescent="0.25">
      <c r="A17" s="320"/>
      <c r="B17" s="323"/>
      <c r="C17" s="324"/>
      <c r="D17" s="200"/>
      <c r="E17" s="200"/>
      <c r="F17" s="329"/>
      <c r="G17" s="154"/>
    </row>
    <row r="18" spans="1:7" s="118" customFormat="1" ht="24" customHeight="1" x14ac:dyDescent="0.25">
      <c r="A18" s="321"/>
      <c r="B18" s="325"/>
      <c r="C18" s="326"/>
      <c r="D18" s="201"/>
      <c r="E18" s="201"/>
      <c r="F18" s="330"/>
      <c r="G18" s="155"/>
    </row>
    <row r="19" spans="1:7" s="118" customFormat="1" ht="24" customHeight="1" x14ac:dyDescent="0.25">
      <c r="A19" s="321"/>
      <c r="B19" s="325"/>
      <c r="C19" s="326"/>
      <c r="D19" s="201"/>
      <c r="E19" s="201"/>
      <c r="F19" s="330"/>
      <c r="G19" s="155"/>
    </row>
    <row r="20" spans="1:7" s="118" customFormat="1" ht="24" customHeight="1" thickBot="1" x14ac:dyDescent="0.3">
      <c r="A20" s="322"/>
      <c r="B20" s="327"/>
      <c r="C20" s="328"/>
      <c r="D20" s="202"/>
      <c r="E20" s="202"/>
      <c r="F20" s="331"/>
      <c r="G20" s="156"/>
    </row>
    <row r="21" spans="1:7" s="118" customFormat="1" ht="24" customHeight="1" x14ac:dyDescent="0.25">
      <c r="A21" s="320"/>
      <c r="B21" s="323"/>
      <c r="C21" s="324"/>
      <c r="D21" s="200"/>
      <c r="E21" s="200"/>
      <c r="F21" s="329"/>
      <c r="G21" s="154"/>
    </row>
    <row r="22" spans="1:7" s="118" customFormat="1" ht="24" customHeight="1" x14ac:dyDescent="0.25">
      <c r="A22" s="321"/>
      <c r="B22" s="325"/>
      <c r="C22" s="326"/>
      <c r="D22" s="201"/>
      <c r="E22" s="201"/>
      <c r="F22" s="330"/>
      <c r="G22" s="155"/>
    </row>
    <row r="23" spans="1:7" s="118" customFormat="1" ht="24" customHeight="1" x14ac:dyDescent="0.25">
      <c r="A23" s="321"/>
      <c r="B23" s="325"/>
      <c r="C23" s="326"/>
      <c r="D23" s="201"/>
      <c r="E23" s="201"/>
      <c r="F23" s="330"/>
      <c r="G23" s="155"/>
    </row>
    <row r="24" spans="1:7" s="118" customFormat="1" ht="24" customHeight="1" thickBot="1" x14ac:dyDescent="0.3">
      <c r="A24" s="322"/>
      <c r="B24" s="327"/>
      <c r="C24" s="328"/>
      <c r="D24" s="202"/>
      <c r="E24" s="202"/>
      <c r="F24" s="331"/>
      <c r="G24" s="156"/>
    </row>
    <row r="25" spans="1:7" s="118" customFormat="1" ht="24" customHeight="1" x14ac:dyDescent="0.25">
      <c r="A25" s="320"/>
      <c r="B25" s="323"/>
      <c r="C25" s="324"/>
      <c r="D25" s="200"/>
      <c r="E25" s="200"/>
      <c r="F25" s="329"/>
      <c r="G25" s="154"/>
    </row>
    <row r="26" spans="1:7" s="118" customFormat="1" ht="24" customHeight="1" x14ac:dyDescent="0.25">
      <c r="A26" s="321"/>
      <c r="B26" s="325"/>
      <c r="C26" s="326"/>
      <c r="D26" s="201"/>
      <c r="E26" s="201"/>
      <c r="F26" s="330"/>
      <c r="G26" s="155"/>
    </row>
    <row r="27" spans="1:7" s="118" customFormat="1" ht="24" customHeight="1" x14ac:dyDescent="0.25">
      <c r="A27" s="321"/>
      <c r="B27" s="325"/>
      <c r="C27" s="326"/>
      <c r="D27" s="201"/>
      <c r="E27" s="201"/>
      <c r="F27" s="330"/>
      <c r="G27" s="155"/>
    </row>
    <row r="28" spans="1:7" s="118" customFormat="1" ht="24" customHeight="1" thickBot="1" x14ac:dyDescent="0.3">
      <c r="A28" s="322"/>
      <c r="B28" s="327"/>
      <c r="C28" s="328"/>
      <c r="D28" s="202"/>
      <c r="E28" s="202"/>
      <c r="F28" s="331"/>
      <c r="G28" s="156"/>
    </row>
    <row r="29" spans="1:7" s="37" customFormat="1" ht="3" customHeight="1" x14ac:dyDescent="0.25"/>
    <row r="30" spans="1:7" s="37" customFormat="1" ht="13.05" customHeight="1" x14ac:dyDescent="0.25">
      <c r="A30" s="10" t="s">
        <v>459</v>
      </c>
      <c r="B30" s="10"/>
      <c r="C30" s="10"/>
    </row>
    <row r="31" spans="1:7" s="37" customFormat="1" ht="13.05" customHeight="1" x14ac:dyDescent="0.25">
      <c r="A31" s="10"/>
      <c r="B31" s="10"/>
      <c r="C31" s="10"/>
    </row>
    <row r="32" spans="1:7" s="37" customFormat="1" ht="15" x14ac:dyDescent="0.25"/>
    <row r="33" s="37" customFormat="1" ht="15" x14ac:dyDescent="0.25"/>
    <row r="34" s="37" customFormat="1" ht="15" x14ac:dyDescent="0.25"/>
    <row r="35" s="37" customFormat="1" ht="15" x14ac:dyDescent="0.25"/>
    <row r="36" s="37" customFormat="1" ht="15" x14ac:dyDescent="0.25"/>
    <row r="37" s="37" customFormat="1" ht="15" x14ac:dyDescent="0.25"/>
    <row r="38" s="37" customFormat="1" ht="15" x14ac:dyDescent="0.25"/>
    <row r="39" s="37" customFormat="1" ht="15" x14ac:dyDescent="0.25"/>
    <row r="40" s="37" customFormat="1" ht="15" x14ac:dyDescent="0.25"/>
    <row r="41" s="37" customFormat="1" ht="15" x14ac:dyDescent="0.25"/>
    <row r="42" s="37" customFormat="1" ht="15" x14ac:dyDescent="0.25"/>
    <row r="43" s="37" customFormat="1" ht="15" x14ac:dyDescent="0.25"/>
    <row r="44" s="37" customFormat="1" ht="15" x14ac:dyDescent="0.25"/>
    <row r="45" s="37" customFormat="1" ht="15" x14ac:dyDescent="0.25"/>
    <row r="46" s="37" customFormat="1" ht="15" x14ac:dyDescent="0.25"/>
    <row r="47" s="37" customFormat="1" ht="15" x14ac:dyDescent="0.25"/>
    <row r="48" s="37" customFormat="1" ht="15" x14ac:dyDescent="0.25"/>
    <row r="49" s="37" customFormat="1" ht="15" x14ac:dyDescent="0.25"/>
    <row r="50" s="37" customFormat="1" ht="15" x14ac:dyDescent="0.25"/>
    <row r="51" s="37" customFormat="1" ht="15" x14ac:dyDescent="0.25"/>
    <row r="52" s="37" customFormat="1" ht="15" x14ac:dyDescent="0.25"/>
    <row r="53" s="37" customFormat="1" ht="15" x14ac:dyDescent="0.25"/>
    <row r="54" s="37" customFormat="1" ht="15" x14ac:dyDescent="0.25"/>
    <row r="55" s="37" customFormat="1" ht="15" x14ac:dyDescent="0.25"/>
    <row r="56" s="37" customFormat="1" ht="15" x14ac:dyDescent="0.25"/>
    <row r="57" s="37" customFormat="1" ht="15" x14ac:dyDescent="0.25"/>
    <row r="58" s="37" customFormat="1" ht="15" x14ac:dyDescent="0.25"/>
    <row r="59" s="37" customFormat="1" ht="15" x14ac:dyDescent="0.25"/>
    <row r="60" s="37" customFormat="1" ht="15" x14ac:dyDescent="0.25"/>
    <row r="61" s="37" customFormat="1" ht="15" x14ac:dyDescent="0.25"/>
    <row r="62" s="37" customFormat="1" ht="15" x14ac:dyDescent="0.25"/>
    <row r="63" s="37" customFormat="1" ht="15" x14ac:dyDescent="0.25"/>
    <row r="64" s="37" customFormat="1" ht="15" x14ac:dyDescent="0.25"/>
    <row r="65" s="37" customFormat="1" ht="15" x14ac:dyDescent="0.25"/>
    <row r="66" s="37" customFormat="1" ht="15" x14ac:dyDescent="0.25"/>
    <row r="67" s="37" customFormat="1" ht="15" x14ac:dyDescent="0.25"/>
    <row r="68" s="37" customFormat="1" ht="15" x14ac:dyDescent="0.25"/>
    <row r="69" s="37" customFormat="1" ht="15" x14ac:dyDescent="0.25"/>
    <row r="70" s="37" customFormat="1" ht="15" x14ac:dyDescent="0.25"/>
    <row r="71" s="37" customFormat="1" ht="15" x14ac:dyDescent="0.25"/>
    <row r="72" s="37" customFormat="1" ht="15" x14ac:dyDescent="0.25"/>
    <row r="73" s="37" customFormat="1" ht="15" x14ac:dyDescent="0.25"/>
    <row r="74" s="37" customFormat="1" ht="15" x14ac:dyDescent="0.25"/>
    <row r="75" s="37" customFormat="1" ht="15" x14ac:dyDescent="0.25"/>
    <row r="76" s="37" customFormat="1" ht="15" x14ac:dyDescent="0.25"/>
    <row r="77" s="37" customFormat="1" ht="15" x14ac:dyDescent="0.25"/>
    <row r="78" s="37" customFormat="1" ht="15" x14ac:dyDescent="0.25"/>
    <row r="79" s="37" customFormat="1" ht="15" x14ac:dyDescent="0.25"/>
    <row r="80" s="37" customFormat="1" ht="15" x14ac:dyDescent="0.25"/>
    <row r="81" s="37" customFormat="1" ht="15" x14ac:dyDescent="0.25"/>
    <row r="82" s="37" customFormat="1" ht="15" x14ac:dyDescent="0.25"/>
    <row r="83" s="37" customFormat="1" ht="15" x14ac:dyDescent="0.25"/>
    <row r="84" s="37" customFormat="1" ht="15" x14ac:dyDescent="0.25"/>
    <row r="85" s="37" customFormat="1" ht="15" x14ac:dyDescent="0.25"/>
    <row r="86" s="37" customFormat="1" ht="15" x14ac:dyDescent="0.25"/>
  </sheetData>
  <sheetProtection password="89C2" sheet="1" objects="1" scenarios="1" formatCells="0" selectLockedCells="1"/>
  <mergeCells count="17">
    <mergeCell ref="A25:A28"/>
    <mergeCell ref="B25:C28"/>
    <mergeCell ref="F25:F28"/>
    <mergeCell ref="A17:A20"/>
    <mergeCell ref="B17:C20"/>
    <mergeCell ref="F17:F20"/>
    <mergeCell ref="A21:A24"/>
    <mergeCell ref="B21:C24"/>
    <mergeCell ref="F21:F24"/>
    <mergeCell ref="F3:G3"/>
    <mergeCell ref="F4:G4"/>
    <mergeCell ref="A7:G7"/>
    <mergeCell ref="A10:G10"/>
    <mergeCell ref="B12:C12"/>
    <mergeCell ref="A13:A16"/>
    <mergeCell ref="B13:C16"/>
    <mergeCell ref="F13:F16"/>
  </mergeCells>
  <printOptions horizontalCentered="1"/>
  <pageMargins left="0.25" right="0.25" top="0.3" bottom="0.25" header="0" footer="0"/>
  <pageSetup scale="81" orientation="landscape" r:id="rId1"/>
  <headerFooter alignWithMargins="0">
    <oddFooter>&amp;L2013 CCCCO Forms Package&amp;R10-2013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G86"/>
  <sheetViews>
    <sheetView zoomScale="87" zoomScaleNormal="87" workbookViewId="0">
      <selection activeCell="A10" sqref="A10:G10"/>
    </sheetView>
  </sheetViews>
  <sheetFormatPr defaultRowHeight="10.199999999999999" x14ac:dyDescent="0.2"/>
  <cols>
    <col min="1" max="1" width="7" style="10" customWidth="1"/>
    <col min="2" max="2" width="52.7109375" style="10" customWidth="1"/>
    <col min="3" max="3" width="7.7109375" style="10" customWidth="1"/>
    <col min="4" max="4" width="25.7109375" style="10" customWidth="1"/>
    <col min="5" max="5" width="28.7109375" style="10" customWidth="1"/>
    <col min="6" max="6" width="60.7109375" style="10" customWidth="1"/>
    <col min="7" max="7" width="14.85546875" style="10" customWidth="1"/>
    <col min="8" max="8" width="17.42578125" style="10" customWidth="1"/>
    <col min="9" max="9" width="27.85546875" style="10" customWidth="1"/>
    <col min="10" max="16384" width="9.140625" style="10"/>
  </cols>
  <sheetData>
    <row r="1" spans="1:7" ht="16.2" customHeight="1" x14ac:dyDescent="0.2">
      <c r="A1" s="24" t="s">
        <v>35</v>
      </c>
      <c r="B1" s="24"/>
      <c r="C1" s="24"/>
      <c r="D1" s="25"/>
      <c r="E1" s="25"/>
      <c r="F1" s="6"/>
      <c r="G1" s="6"/>
    </row>
    <row r="2" spans="1:7" ht="16.2" customHeight="1" x14ac:dyDescent="0.2">
      <c r="A2" s="24" t="s">
        <v>253</v>
      </c>
      <c r="B2" s="24"/>
      <c r="C2" s="24"/>
      <c r="D2" s="25"/>
      <c r="E2" s="25"/>
      <c r="F2" s="6"/>
      <c r="G2" s="6"/>
    </row>
    <row r="3" spans="1:7" ht="25.05" customHeight="1" x14ac:dyDescent="0.3">
      <c r="A3" s="25"/>
      <c r="B3" s="25"/>
      <c r="C3" s="25"/>
      <c r="D3" s="25"/>
      <c r="E3" s="60" t="s">
        <v>10</v>
      </c>
      <c r="F3" s="318" t="str">
        <f>IF('Do First'!D12="","",'Do First'!D12)</f>
        <v>Southwestern CCD</v>
      </c>
      <c r="G3" s="318"/>
    </row>
    <row r="4" spans="1:7" ht="25.05" customHeight="1" x14ac:dyDescent="0.3">
      <c r="A4" s="25"/>
      <c r="B4" s="25"/>
      <c r="C4" s="25"/>
      <c r="D4" s="25"/>
      <c r="E4" s="60" t="s">
        <v>11</v>
      </c>
      <c r="F4" s="319" t="str">
        <f>IF('Do First'!D14="","ERROR-College is not within District selected",'Do First'!D14)</f>
        <v>N/A</v>
      </c>
      <c r="G4" s="319"/>
    </row>
    <row r="5" spans="1:7" ht="19.95" customHeight="1" x14ac:dyDescent="0.3">
      <c r="A5" s="25"/>
      <c r="B5" s="25"/>
      <c r="C5" s="25"/>
      <c r="D5" s="25"/>
      <c r="E5" s="60" t="s">
        <v>373</v>
      </c>
      <c r="F5" s="192" t="str">
        <f>'Do First'!D16</f>
        <v>13-177</v>
      </c>
      <c r="G5" s="193"/>
    </row>
    <row r="6" spans="1:7" x14ac:dyDescent="0.2">
      <c r="A6" s="6"/>
      <c r="B6" s="6"/>
      <c r="C6" s="6"/>
      <c r="D6" s="6"/>
      <c r="E6" s="6"/>
      <c r="F6" s="6"/>
      <c r="G6" s="6"/>
    </row>
    <row r="7" spans="1:7" ht="21" x14ac:dyDescent="0.4">
      <c r="A7" s="246" t="s">
        <v>244</v>
      </c>
      <c r="B7" s="246"/>
      <c r="C7" s="246"/>
      <c r="D7" s="246"/>
      <c r="E7" s="246"/>
      <c r="F7" s="246"/>
      <c r="G7" s="246"/>
    </row>
    <row r="8" spans="1:7" ht="4.95" customHeight="1" thickBot="1" x14ac:dyDescent="0.25">
      <c r="A8" s="6"/>
      <c r="B8" s="6"/>
      <c r="C8" s="6"/>
      <c r="D8" s="6"/>
      <c r="E8" s="6"/>
      <c r="F8" s="6"/>
      <c r="G8" s="6"/>
    </row>
    <row r="9" spans="1:7" s="197" customFormat="1" ht="21.6" customHeight="1" x14ac:dyDescent="0.2">
      <c r="A9" s="198"/>
      <c r="B9" s="199" t="s">
        <v>454</v>
      </c>
      <c r="C9" s="203" t="s">
        <v>6</v>
      </c>
      <c r="D9" s="194"/>
      <c r="E9" s="194"/>
      <c r="F9" s="195"/>
      <c r="G9" s="196"/>
    </row>
    <row r="10" spans="1:7" s="37" customFormat="1" ht="85.05" customHeight="1" thickBot="1" x14ac:dyDescent="0.3">
      <c r="A10" s="334"/>
      <c r="B10" s="335"/>
      <c r="C10" s="335"/>
      <c r="D10" s="335"/>
      <c r="E10" s="335"/>
      <c r="F10" s="335"/>
      <c r="G10" s="336"/>
    </row>
    <row r="11" spans="1:7" s="37" customFormat="1" ht="6" customHeight="1" thickBot="1" x14ac:dyDescent="0.3">
      <c r="A11" s="103"/>
      <c r="B11" s="103"/>
      <c r="C11" s="103"/>
      <c r="D11" s="103"/>
      <c r="E11" s="103"/>
      <c r="F11" s="103"/>
      <c r="G11" s="103"/>
    </row>
    <row r="12" spans="1:7" s="118" customFormat="1" ht="37.200000000000003" customHeight="1" thickBot="1" x14ac:dyDescent="0.3">
      <c r="A12" s="150" t="s">
        <v>433</v>
      </c>
      <c r="B12" s="332" t="s">
        <v>245</v>
      </c>
      <c r="C12" s="333"/>
      <c r="D12" s="212" t="s">
        <v>246</v>
      </c>
      <c r="E12" s="152" t="s">
        <v>247</v>
      </c>
      <c r="F12" s="150" t="s">
        <v>248</v>
      </c>
      <c r="G12" s="152" t="s">
        <v>249</v>
      </c>
    </row>
    <row r="13" spans="1:7" s="118" customFormat="1" ht="24" customHeight="1" x14ac:dyDescent="0.25">
      <c r="A13" s="320" t="s">
        <v>458</v>
      </c>
      <c r="B13" s="323"/>
      <c r="C13" s="324"/>
      <c r="D13" s="200"/>
      <c r="E13" s="200"/>
      <c r="F13" s="329"/>
      <c r="G13" s="154"/>
    </row>
    <row r="14" spans="1:7" s="118" customFormat="1" ht="24" customHeight="1" x14ac:dyDescent="0.25">
      <c r="A14" s="321"/>
      <c r="B14" s="325"/>
      <c r="C14" s="326"/>
      <c r="D14" s="201"/>
      <c r="E14" s="201"/>
      <c r="F14" s="330"/>
      <c r="G14" s="155"/>
    </row>
    <row r="15" spans="1:7" s="118" customFormat="1" ht="24" customHeight="1" x14ac:dyDescent="0.25">
      <c r="A15" s="321"/>
      <c r="B15" s="325"/>
      <c r="C15" s="326"/>
      <c r="D15" s="201"/>
      <c r="E15" s="201"/>
      <c r="F15" s="330"/>
      <c r="G15" s="155"/>
    </row>
    <row r="16" spans="1:7" s="118" customFormat="1" ht="24" customHeight="1" thickBot="1" x14ac:dyDescent="0.3">
      <c r="A16" s="322"/>
      <c r="B16" s="327"/>
      <c r="C16" s="328"/>
      <c r="D16" s="202"/>
      <c r="E16" s="202"/>
      <c r="F16" s="331"/>
      <c r="G16" s="156"/>
    </row>
    <row r="17" spans="1:7" s="118" customFormat="1" ht="24" customHeight="1" x14ac:dyDescent="0.25">
      <c r="A17" s="320"/>
      <c r="B17" s="323"/>
      <c r="C17" s="324"/>
      <c r="D17" s="200"/>
      <c r="E17" s="200"/>
      <c r="F17" s="329"/>
      <c r="G17" s="154"/>
    </row>
    <row r="18" spans="1:7" s="118" customFormat="1" ht="24" customHeight="1" x14ac:dyDescent="0.25">
      <c r="A18" s="321"/>
      <c r="B18" s="325"/>
      <c r="C18" s="326"/>
      <c r="D18" s="201"/>
      <c r="E18" s="201"/>
      <c r="F18" s="330"/>
      <c r="G18" s="155"/>
    </row>
    <row r="19" spans="1:7" s="118" customFormat="1" ht="24" customHeight="1" x14ac:dyDescent="0.25">
      <c r="A19" s="321"/>
      <c r="B19" s="325"/>
      <c r="C19" s="326"/>
      <c r="D19" s="201"/>
      <c r="E19" s="201"/>
      <c r="F19" s="330"/>
      <c r="G19" s="155"/>
    </row>
    <row r="20" spans="1:7" s="118" customFormat="1" ht="24" customHeight="1" thickBot="1" x14ac:dyDescent="0.3">
      <c r="A20" s="322"/>
      <c r="B20" s="327"/>
      <c r="C20" s="328"/>
      <c r="D20" s="202"/>
      <c r="E20" s="202"/>
      <c r="F20" s="331"/>
      <c r="G20" s="156"/>
    </row>
    <row r="21" spans="1:7" s="118" customFormat="1" ht="24" customHeight="1" x14ac:dyDescent="0.25">
      <c r="A21" s="320"/>
      <c r="B21" s="323"/>
      <c r="C21" s="324"/>
      <c r="D21" s="200"/>
      <c r="E21" s="200"/>
      <c r="F21" s="329"/>
      <c r="G21" s="154"/>
    </row>
    <row r="22" spans="1:7" s="118" customFormat="1" ht="24" customHeight="1" x14ac:dyDescent="0.25">
      <c r="A22" s="321"/>
      <c r="B22" s="325"/>
      <c r="C22" s="326"/>
      <c r="D22" s="201"/>
      <c r="E22" s="201"/>
      <c r="F22" s="330"/>
      <c r="G22" s="155"/>
    </row>
    <row r="23" spans="1:7" s="118" customFormat="1" ht="24" customHeight="1" x14ac:dyDescent="0.25">
      <c r="A23" s="321"/>
      <c r="B23" s="325"/>
      <c r="C23" s="326"/>
      <c r="D23" s="201"/>
      <c r="E23" s="201"/>
      <c r="F23" s="330"/>
      <c r="G23" s="155"/>
    </row>
    <row r="24" spans="1:7" s="118" customFormat="1" ht="24" customHeight="1" thickBot="1" x14ac:dyDescent="0.3">
      <c r="A24" s="322"/>
      <c r="B24" s="327"/>
      <c r="C24" s="328"/>
      <c r="D24" s="202"/>
      <c r="E24" s="202"/>
      <c r="F24" s="331"/>
      <c r="G24" s="156"/>
    </row>
    <row r="25" spans="1:7" s="118" customFormat="1" ht="24" customHeight="1" x14ac:dyDescent="0.25">
      <c r="A25" s="320"/>
      <c r="B25" s="323"/>
      <c r="C25" s="324"/>
      <c r="D25" s="200"/>
      <c r="E25" s="200"/>
      <c r="F25" s="329"/>
      <c r="G25" s="154"/>
    </row>
    <row r="26" spans="1:7" s="118" customFormat="1" ht="24" customHeight="1" x14ac:dyDescent="0.25">
      <c r="A26" s="321"/>
      <c r="B26" s="325"/>
      <c r="C26" s="326"/>
      <c r="D26" s="201"/>
      <c r="E26" s="201"/>
      <c r="F26" s="330"/>
      <c r="G26" s="155"/>
    </row>
    <row r="27" spans="1:7" s="118" customFormat="1" ht="24" customHeight="1" x14ac:dyDescent="0.25">
      <c r="A27" s="321"/>
      <c r="B27" s="325"/>
      <c r="C27" s="326"/>
      <c r="D27" s="201"/>
      <c r="E27" s="201"/>
      <c r="F27" s="330"/>
      <c r="G27" s="155"/>
    </row>
    <row r="28" spans="1:7" s="118" customFormat="1" ht="24" customHeight="1" thickBot="1" x14ac:dyDescent="0.3">
      <c r="A28" s="322"/>
      <c r="B28" s="327"/>
      <c r="C28" s="328"/>
      <c r="D28" s="202"/>
      <c r="E28" s="202"/>
      <c r="F28" s="331"/>
      <c r="G28" s="156"/>
    </row>
    <row r="29" spans="1:7" s="37" customFormat="1" ht="3" customHeight="1" x14ac:dyDescent="0.25"/>
    <row r="30" spans="1:7" s="37" customFormat="1" ht="13.05" customHeight="1" x14ac:dyDescent="0.25">
      <c r="A30" s="10" t="s">
        <v>459</v>
      </c>
      <c r="B30" s="10"/>
      <c r="C30" s="10"/>
    </row>
    <row r="31" spans="1:7" s="37" customFormat="1" ht="13.05" customHeight="1" x14ac:dyDescent="0.25">
      <c r="A31" s="10"/>
      <c r="B31" s="10"/>
      <c r="C31" s="10"/>
    </row>
    <row r="32" spans="1:7" s="37" customFormat="1" ht="15" x14ac:dyDescent="0.25"/>
    <row r="33" s="37" customFormat="1" ht="15" x14ac:dyDescent="0.25"/>
    <row r="34" s="37" customFormat="1" ht="15" x14ac:dyDescent="0.25"/>
    <row r="35" s="37" customFormat="1" ht="15" x14ac:dyDescent="0.25"/>
    <row r="36" s="37" customFormat="1" ht="15" x14ac:dyDescent="0.25"/>
    <row r="37" s="37" customFormat="1" ht="15" x14ac:dyDescent="0.25"/>
    <row r="38" s="37" customFormat="1" ht="15" x14ac:dyDescent="0.25"/>
    <row r="39" s="37" customFormat="1" ht="15" x14ac:dyDescent="0.25"/>
    <row r="40" s="37" customFormat="1" ht="15" x14ac:dyDescent="0.25"/>
    <row r="41" s="37" customFormat="1" ht="15" x14ac:dyDescent="0.25"/>
    <row r="42" s="37" customFormat="1" ht="15" x14ac:dyDescent="0.25"/>
    <row r="43" s="37" customFormat="1" ht="15" x14ac:dyDescent="0.25"/>
    <row r="44" s="37" customFormat="1" ht="15" x14ac:dyDescent="0.25"/>
    <row r="45" s="37" customFormat="1" ht="15" x14ac:dyDescent="0.25"/>
    <row r="46" s="37" customFormat="1" ht="15" x14ac:dyDescent="0.25"/>
    <row r="47" s="37" customFormat="1" ht="15" x14ac:dyDescent="0.25"/>
    <row r="48" s="37" customFormat="1" ht="15" x14ac:dyDescent="0.25"/>
    <row r="49" s="37" customFormat="1" ht="15" x14ac:dyDescent="0.25"/>
    <row r="50" s="37" customFormat="1" ht="15" x14ac:dyDescent="0.25"/>
    <row r="51" s="37" customFormat="1" ht="15" x14ac:dyDescent="0.25"/>
    <row r="52" s="37" customFormat="1" ht="15" x14ac:dyDescent="0.25"/>
    <row r="53" s="37" customFormat="1" ht="15" x14ac:dyDescent="0.25"/>
    <row r="54" s="37" customFormat="1" ht="15" x14ac:dyDescent="0.25"/>
    <row r="55" s="37" customFormat="1" ht="15" x14ac:dyDescent="0.25"/>
    <row r="56" s="37" customFormat="1" ht="15" x14ac:dyDescent="0.25"/>
    <row r="57" s="37" customFormat="1" ht="15" x14ac:dyDescent="0.25"/>
    <row r="58" s="37" customFormat="1" ht="15" x14ac:dyDescent="0.25"/>
    <row r="59" s="37" customFormat="1" ht="15" x14ac:dyDescent="0.25"/>
    <row r="60" s="37" customFormat="1" ht="15" x14ac:dyDescent="0.25"/>
    <row r="61" s="37" customFormat="1" ht="15" x14ac:dyDescent="0.25"/>
    <row r="62" s="37" customFormat="1" ht="15" x14ac:dyDescent="0.25"/>
    <row r="63" s="37" customFormat="1" ht="15" x14ac:dyDescent="0.25"/>
    <row r="64" s="37" customFormat="1" ht="15" x14ac:dyDescent="0.25"/>
    <row r="65" s="37" customFormat="1" ht="15" x14ac:dyDescent="0.25"/>
    <row r="66" s="37" customFormat="1" ht="15" x14ac:dyDescent="0.25"/>
    <row r="67" s="37" customFormat="1" ht="15" x14ac:dyDescent="0.25"/>
    <row r="68" s="37" customFormat="1" ht="15" x14ac:dyDescent="0.25"/>
    <row r="69" s="37" customFormat="1" ht="15" x14ac:dyDescent="0.25"/>
    <row r="70" s="37" customFormat="1" ht="15" x14ac:dyDescent="0.25"/>
    <row r="71" s="37" customFormat="1" ht="15" x14ac:dyDescent="0.25"/>
    <row r="72" s="37" customFormat="1" ht="15" x14ac:dyDescent="0.25"/>
    <row r="73" s="37" customFormat="1" ht="15" x14ac:dyDescent="0.25"/>
    <row r="74" s="37" customFormat="1" ht="15" x14ac:dyDescent="0.25"/>
    <row r="75" s="37" customFormat="1" ht="15" x14ac:dyDescent="0.25"/>
    <row r="76" s="37" customFormat="1" ht="15" x14ac:dyDescent="0.25"/>
    <row r="77" s="37" customFormat="1" ht="15" x14ac:dyDescent="0.25"/>
    <row r="78" s="37" customFormat="1" ht="15" x14ac:dyDescent="0.25"/>
    <row r="79" s="37" customFormat="1" ht="15" x14ac:dyDescent="0.25"/>
    <row r="80" s="37" customFormat="1" ht="15" x14ac:dyDescent="0.25"/>
    <row r="81" s="37" customFormat="1" ht="15" x14ac:dyDescent="0.25"/>
    <row r="82" s="37" customFormat="1" ht="15" x14ac:dyDescent="0.25"/>
    <row r="83" s="37" customFormat="1" ht="15" x14ac:dyDescent="0.25"/>
    <row r="84" s="37" customFormat="1" ht="15" x14ac:dyDescent="0.25"/>
    <row r="85" s="37" customFormat="1" ht="15" x14ac:dyDescent="0.25"/>
    <row r="86" s="37" customFormat="1" ht="15" x14ac:dyDescent="0.25"/>
  </sheetData>
  <sheetProtection password="89C2" sheet="1" objects="1" scenarios="1" formatCells="0" selectLockedCells="1"/>
  <mergeCells count="17">
    <mergeCell ref="A25:A28"/>
    <mergeCell ref="B25:C28"/>
    <mergeCell ref="F25:F28"/>
    <mergeCell ref="A17:A20"/>
    <mergeCell ref="B17:C20"/>
    <mergeCell ref="F17:F20"/>
    <mergeCell ref="A21:A24"/>
    <mergeCell ref="B21:C24"/>
    <mergeCell ref="F21:F24"/>
    <mergeCell ref="F3:G3"/>
    <mergeCell ref="F4:G4"/>
    <mergeCell ref="A7:G7"/>
    <mergeCell ref="A10:G10"/>
    <mergeCell ref="B12:C12"/>
    <mergeCell ref="A13:A16"/>
    <mergeCell ref="B13:C16"/>
    <mergeCell ref="F13:F16"/>
  </mergeCells>
  <printOptions horizontalCentered="1"/>
  <pageMargins left="0.25" right="0.25" top="0.3" bottom="0.25" header="0" footer="0"/>
  <pageSetup scale="81" orientation="landscape" r:id="rId1"/>
  <headerFooter alignWithMargins="0">
    <oddFooter>&amp;L2013 CCCCO Forms Package&amp;R10-2013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G86"/>
  <sheetViews>
    <sheetView zoomScale="87" zoomScaleNormal="87" workbookViewId="0">
      <selection activeCell="A10" sqref="A10:G10"/>
    </sheetView>
  </sheetViews>
  <sheetFormatPr defaultRowHeight="10.199999999999999" x14ac:dyDescent="0.2"/>
  <cols>
    <col min="1" max="1" width="7" style="10" customWidth="1"/>
    <col min="2" max="2" width="52.7109375" style="10" customWidth="1"/>
    <col min="3" max="3" width="7.7109375" style="10" customWidth="1"/>
    <col min="4" max="4" width="25.7109375" style="10" customWidth="1"/>
    <col min="5" max="5" width="28.7109375" style="10" customWidth="1"/>
    <col min="6" max="6" width="60.7109375" style="10" customWidth="1"/>
    <col min="7" max="7" width="14.85546875" style="10" customWidth="1"/>
    <col min="8" max="8" width="17.42578125" style="10" customWidth="1"/>
    <col min="9" max="9" width="27.85546875" style="10" customWidth="1"/>
    <col min="10" max="16384" width="9.140625" style="10"/>
  </cols>
  <sheetData>
    <row r="1" spans="1:7" ht="16.2" customHeight="1" x14ac:dyDescent="0.2">
      <c r="A1" s="24" t="s">
        <v>35</v>
      </c>
      <c r="B1" s="24"/>
      <c r="C1" s="24"/>
      <c r="D1" s="25"/>
      <c r="E1" s="25"/>
      <c r="F1" s="6"/>
      <c r="G1" s="6"/>
    </row>
    <row r="2" spans="1:7" ht="16.2" customHeight="1" x14ac:dyDescent="0.2">
      <c r="A2" s="24" t="s">
        <v>253</v>
      </c>
      <c r="B2" s="24"/>
      <c r="C2" s="24"/>
      <c r="D2" s="25"/>
      <c r="E2" s="25"/>
      <c r="F2" s="6"/>
      <c r="G2" s="6"/>
    </row>
    <row r="3" spans="1:7" ht="25.05" customHeight="1" x14ac:dyDescent="0.3">
      <c r="A3" s="25"/>
      <c r="B3" s="25"/>
      <c r="C3" s="25"/>
      <c r="D3" s="25"/>
      <c r="E3" s="60" t="s">
        <v>10</v>
      </c>
      <c r="F3" s="318" t="str">
        <f>IF('Do First'!D12="","",'Do First'!D12)</f>
        <v>Southwestern CCD</v>
      </c>
      <c r="G3" s="318"/>
    </row>
    <row r="4" spans="1:7" ht="25.05" customHeight="1" x14ac:dyDescent="0.3">
      <c r="A4" s="25"/>
      <c r="B4" s="25"/>
      <c r="C4" s="25"/>
      <c r="D4" s="25"/>
      <c r="E4" s="60" t="s">
        <v>11</v>
      </c>
      <c r="F4" s="319" t="str">
        <f>IF('Do First'!D14="","ERROR-College is not within District selected",'Do First'!D14)</f>
        <v>N/A</v>
      </c>
      <c r="G4" s="319"/>
    </row>
    <row r="5" spans="1:7" ht="19.95" customHeight="1" x14ac:dyDescent="0.3">
      <c r="A5" s="25"/>
      <c r="B5" s="25"/>
      <c r="C5" s="25"/>
      <c r="D5" s="25"/>
      <c r="E5" s="60" t="s">
        <v>373</v>
      </c>
      <c r="F5" s="192" t="str">
        <f>'Do First'!D16</f>
        <v>13-177</v>
      </c>
      <c r="G5" s="193"/>
    </row>
    <row r="6" spans="1:7" x14ac:dyDescent="0.2">
      <c r="A6" s="6"/>
      <c r="B6" s="6"/>
      <c r="C6" s="6"/>
      <c r="D6" s="6"/>
      <c r="E6" s="6"/>
      <c r="F6" s="6"/>
      <c r="G6" s="6"/>
    </row>
    <row r="7" spans="1:7" ht="21" x14ac:dyDescent="0.4">
      <c r="A7" s="246" t="s">
        <v>244</v>
      </c>
      <c r="B7" s="246"/>
      <c r="C7" s="246"/>
      <c r="D7" s="246"/>
      <c r="E7" s="246"/>
      <c r="F7" s="246"/>
      <c r="G7" s="246"/>
    </row>
    <row r="8" spans="1:7" ht="4.95" customHeight="1" thickBot="1" x14ac:dyDescent="0.25">
      <c r="A8" s="6"/>
      <c r="B8" s="6"/>
      <c r="C8" s="6"/>
      <c r="D8" s="6"/>
      <c r="E8" s="6"/>
      <c r="F8" s="6"/>
      <c r="G8" s="6"/>
    </row>
    <row r="9" spans="1:7" s="197" customFormat="1" ht="21.6" customHeight="1" x14ac:dyDescent="0.2">
      <c r="A9" s="198"/>
      <c r="B9" s="199" t="s">
        <v>454</v>
      </c>
      <c r="C9" s="203" t="s">
        <v>7</v>
      </c>
      <c r="D9" s="194"/>
      <c r="E9" s="194"/>
      <c r="F9" s="195"/>
      <c r="G9" s="196"/>
    </row>
    <row r="10" spans="1:7" s="37" customFormat="1" ht="85.05" customHeight="1" thickBot="1" x14ac:dyDescent="0.3">
      <c r="A10" s="334"/>
      <c r="B10" s="335"/>
      <c r="C10" s="335"/>
      <c r="D10" s="335"/>
      <c r="E10" s="335"/>
      <c r="F10" s="335"/>
      <c r="G10" s="336"/>
    </row>
    <row r="11" spans="1:7" s="37" customFormat="1" ht="6" customHeight="1" thickBot="1" x14ac:dyDescent="0.3">
      <c r="A11" s="103"/>
      <c r="B11" s="103"/>
      <c r="C11" s="103"/>
      <c r="D11" s="103"/>
      <c r="E11" s="103"/>
      <c r="F11" s="103"/>
      <c r="G11" s="103"/>
    </row>
    <row r="12" spans="1:7" s="118" customFormat="1" ht="37.200000000000003" customHeight="1" thickBot="1" x14ac:dyDescent="0.3">
      <c r="A12" s="150" t="s">
        <v>433</v>
      </c>
      <c r="B12" s="332" t="s">
        <v>245</v>
      </c>
      <c r="C12" s="333"/>
      <c r="D12" s="212" t="s">
        <v>246</v>
      </c>
      <c r="E12" s="152" t="s">
        <v>247</v>
      </c>
      <c r="F12" s="150" t="s">
        <v>248</v>
      </c>
      <c r="G12" s="152" t="s">
        <v>249</v>
      </c>
    </row>
    <row r="13" spans="1:7" s="118" customFormat="1" ht="24" customHeight="1" x14ac:dyDescent="0.25">
      <c r="A13" s="320" t="s">
        <v>458</v>
      </c>
      <c r="B13" s="323"/>
      <c r="C13" s="324"/>
      <c r="D13" s="200"/>
      <c r="E13" s="200"/>
      <c r="F13" s="329"/>
      <c r="G13" s="154"/>
    </row>
    <row r="14" spans="1:7" s="118" customFormat="1" ht="24" customHeight="1" x14ac:dyDescent="0.25">
      <c r="A14" s="321"/>
      <c r="B14" s="325"/>
      <c r="C14" s="326"/>
      <c r="D14" s="201"/>
      <c r="E14" s="201"/>
      <c r="F14" s="330"/>
      <c r="G14" s="155"/>
    </row>
    <row r="15" spans="1:7" s="118" customFormat="1" ht="24" customHeight="1" x14ac:dyDescent="0.25">
      <c r="A15" s="321"/>
      <c r="B15" s="325"/>
      <c r="C15" s="326"/>
      <c r="D15" s="201"/>
      <c r="E15" s="201"/>
      <c r="F15" s="330"/>
      <c r="G15" s="155"/>
    </row>
    <row r="16" spans="1:7" s="118" customFormat="1" ht="24" customHeight="1" thickBot="1" x14ac:dyDescent="0.3">
      <c r="A16" s="322"/>
      <c r="B16" s="327"/>
      <c r="C16" s="328"/>
      <c r="D16" s="202"/>
      <c r="E16" s="202"/>
      <c r="F16" s="331"/>
      <c r="G16" s="156"/>
    </row>
    <row r="17" spans="1:7" s="118" customFormat="1" ht="24" customHeight="1" x14ac:dyDescent="0.25">
      <c r="A17" s="320"/>
      <c r="B17" s="323"/>
      <c r="C17" s="324"/>
      <c r="D17" s="200"/>
      <c r="E17" s="200"/>
      <c r="F17" s="329"/>
      <c r="G17" s="154"/>
    </row>
    <row r="18" spans="1:7" s="118" customFormat="1" ht="24" customHeight="1" x14ac:dyDescent="0.25">
      <c r="A18" s="321"/>
      <c r="B18" s="325"/>
      <c r="C18" s="326"/>
      <c r="D18" s="201"/>
      <c r="E18" s="201"/>
      <c r="F18" s="330"/>
      <c r="G18" s="155"/>
    </row>
    <row r="19" spans="1:7" s="118" customFormat="1" ht="24" customHeight="1" x14ac:dyDescent="0.25">
      <c r="A19" s="321"/>
      <c r="B19" s="325"/>
      <c r="C19" s="326"/>
      <c r="D19" s="201"/>
      <c r="E19" s="201"/>
      <c r="F19" s="330"/>
      <c r="G19" s="155"/>
    </row>
    <row r="20" spans="1:7" s="118" customFormat="1" ht="24" customHeight="1" thickBot="1" x14ac:dyDescent="0.3">
      <c r="A20" s="322"/>
      <c r="B20" s="327"/>
      <c r="C20" s="328"/>
      <c r="D20" s="202"/>
      <c r="E20" s="202"/>
      <c r="F20" s="331"/>
      <c r="G20" s="156"/>
    </row>
    <row r="21" spans="1:7" s="118" customFormat="1" ht="24" customHeight="1" x14ac:dyDescent="0.25">
      <c r="A21" s="320"/>
      <c r="B21" s="323"/>
      <c r="C21" s="324"/>
      <c r="D21" s="200"/>
      <c r="E21" s="200"/>
      <c r="F21" s="329"/>
      <c r="G21" s="154"/>
    </row>
    <row r="22" spans="1:7" s="118" customFormat="1" ht="24" customHeight="1" x14ac:dyDescent="0.25">
      <c r="A22" s="321"/>
      <c r="B22" s="325"/>
      <c r="C22" s="326"/>
      <c r="D22" s="201"/>
      <c r="E22" s="201"/>
      <c r="F22" s="330"/>
      <c r="G22" s="155"/>
    </row>
    <row r="23" spans="1:7" s="118" customFormat="1" ht="24" customHeight="1" x14ac:dyDescent="0.25">
      <c r="A23" s="321"/>
      <c r="B23" s="325"/>
      <c r="C23" s="326"/>
      <c r="D23" s="201"/>
      <c r="E23" s="201"/>
      <c r="F23" s="330"/>
      <c r="G23" s="155"/>
    </row>
    <row r="24" spans="1:7" s="118" customFormat="1" ht="24" customHeight="1" thickBot="1" x14ac:dyDescent="0.3">
      <c r="A24" s="322"/>
      <c r="B24" s="327"/>
      <c r="C24" s="328"/>
      <c r="D24" s="202"/>
      <c r="E24" s="202"/>
      <c r="F24" s="331"/>
      <c r="G24" s="156"/>
    </row>
    <row r="25" spans="1:7" s="118" customFormat="1" ht="24" customHeight="1" x14ac:dyDescent="0.25">
      <c r="A25" s="320"/>
      <c r="B25" s="323"/>
      <c r="C25" s="324"/>
      <c r="D25" s="200"/>
      <c r="E25" s="200"/>
      <c r="F25" s="329"/>
      <c r="G25" s="154"/>
    </row>
    <row r="26" spans="1:7" s="118" customFormat="1" ht="24" customHeight="1" x14ac:dyDescent="0.25">
      <c r="A26" s="321"/>
      <c r="B26" s="325"/>
      <c r="C26" s="326"/>
      <c r="D26" s="201"/>
      <c r="E26" s="201"/>
      <c r="F26" s="330"/>
      <c r="G26" s="155"/>
    </row>
    <row r="27" spans="1:7" s="118" customFormat="1" ht="24" customHeight="1" x14ac:dyDescent="0.25">
      <c r="A27" s="321"/>
      <c r="B27" s="325"/>
      <c r="C27" s="326"/>
      <c r="D27" s="201"/>
      <c r="E27" s="201"/>
      <c r="F27" s="330"/>
      <c r="G27" s="155"/>
    </row>
    <row r="28" spans="1:7" s="118" customFormat="1" ht="24" customHeight="1" thickBot="1" x14ac:dyDescent="0.3">
      <c r="A28" s="322"/>
      <c r="B28" s="327"/>
      <c r="C28" s="328"/>
      <c r="D28" s="202"/>
      <c r="E28" s="202"/>
      <c r="F28" s="331"/>
      <c r="G28" s="156"/>
    </row>
    <row r="29" spans="1:7" s="37" customFormat="1" ht="3" customHeight="1" x14ac:dyDescent="0.25"/>
    <row r="30" spans="1:7" s="37" customFormat="1" ht="13.05" customHeight="1" x14ac:dyDescent="0.25">
      <c r="A30" s="10" t="s">
        <v>459</v>
      </c>
      <c r="B30" s="10"/>
      <c r="C30" s="10"/>
    </row>
    <row r="31" spans="1:7" s="37" customFormat="1" ht="13.05" customHeight="1" x14ac:dyDescent="0.25">
      <c r="A31" s="10"/>
      <c r="B31" s="10"/>
      <c r="C31" s="10"/>
    </row>
    <row r="32" spans="1:7" s="37" customFormat="1" ht="15" x14ac:dyDescent="0.25"/>
    <row r="33" s="37" customFormat="1" ht="15" x14ac:dyDescent="0.25"/>
    <row r="34" s="37" customFormat="1" ht="15" x14ac:dyDescent="0.25"/>
    <row r="35" s="37" customFormat="1" ht="15" x14ac:dyDescent="0.25"/>
    <row r="36" s="37" customFormat="1" ht="15" x14ac:dyDescent="0.25"/>
    <row r="37" s="37" customFormat="1" ht="15" x14ac:dyDescent="0.25"/>
    <row r="38" s="37" customFormat="1" ht="15" x14ac:dyDescent="0.25"/>
    <row r="39" s="37" customFormat="1" ht="15" x14ac:dyDescent="0.25"/>
    <row r="40" s="37" customFormat="1" ht="15" x14ac:dyDescent="0.25"/>
    <row r="41" s="37" customFormat="1" ht="15" x14ac:dyDescent="0.25"/>
    <row r="42" s="37" customFormat="1" ht="15" x14ac:dyDescent="0.25"/>
    <row r="43" s="37" customFormat="1" ht="15" x14ac:dyDescent="0.25"/>
    <row r="44" s="37" customFormat="1" ht="15" x14ac:dyDescent="0.25"/>
    <row r="45" s="37" customFormat="1" ht="15" x14ac:dyDescent="0.25"/>
    <row r="46" s="37" customFormat="1" ht="15" x14ac:dyDescent="0.25"/>
    <row r="47" s="37" customFormat="1" ht="15" x14ac:dyDescent="0.25"/>
    <row r="48" s="37" customFormat="1" ht="15" x14ac:dyDescent="0.25"/>
    <row r="49" s="37" customFormat="1" ht="15" x14ac:dyDescent="0.25"/>
    <row r="50" s="37" customFormat="1" ht="15" x14ac:dyDescent="0.25"/>
    <row r="51" s="37" customFormat="1" ht="15" x14ac:dyDescent="0.25"/>
    <row r="52" s="37" customFormat="1" ht="15" x14ac:dyDescent="0.25"/>
    <row r="53" s="37" customFormat="1" ht="15" x14ac:dyDescent="0.25"/>
    <row r="54" s="37" customFormat="1" ht="15" x14ac:dyDescent="0.25"/>
    <row r="55" s="37" customFormat="1" ht="15" x14ac:dyDescent="0.25"/>
    <row r="56" s="37" customFormat="1" ht="15" x14ac:dyDescent="0.25"/>
    <row r="57" s="37" customFormat="1" ht="15" x14ac:dyDescent="0.25"/>
    <row r="58" s="37" customFormat="1" ht="15" x14ac:dyDescent="0.25"/>
    <row r="59" s="37" customFormat="1" ht="15" x14ac:dyDescent="0.25"/>
    <row r="60" s="37" customFormat="1" ht="15" x14ac:dyDescent="0.25"/>
    <row r="61" s="37" customFormat="1" ht="15" x14ac:dyDescent="0.25"/>
    <row r="62" s="37" customFormat="1" ht="15" x14ac:dyDescent="0.25"/>
    <row r="63" s="37" customFormat="1" ht="15" x14ac:dyDescent="0.25"/>
    <row r="64" s="37" customFormat="1" ht="15" x14ac:dyDescent="0.25"/>
    <row r="65" s="37" customFormat="1" ht="15" x14ac:dyDescent="0.25"/>
    <row r="66" s="37" customFormat="1" ht="15" x14ac:dyDescent="0.25"/>
    <row r="67" s="37" customFormat="1" ht="15" x14ac:dyDescent="0.25"/>
    <row r="68" s="37" customFormat="1" ht="15" x14ac:dyDescent="0.25"/>
    <row r="69" s="37" customFormat="1" ht="15" x14ac:dyDescent="0.25"/>
    <row r="70" s="37" customFormat="1" ht="15" x14ac:dyDescent="0.25"/>
    <row r="71" s="37" customFormat="1" ht="15" x14ac:dyDescent="0.25"/>
    <row r="72" s="37" customFormat="1" ht="15" x14ac:dyDescent="0.25"/>
    <row r="73" s="37" customFormat="1" ht="15" x14ac:dyDescent="0.25"/>
    <row r="74" s="37" customFormat="1" ht="15" x14ac:dyDescent="0.25"/>
    <row r="75" s="37" customFormat="1" ht="15" x14ac:dyDescent="0.25"/>
    <row r="76" s="37" customFormat="1" ht="15" x14ac:dyDescent="0.25"/>
    <row r="77" s="37" customFormat="1" ht="15" x14ac:dyDescent="0.25"/>
    <row r="78" s="37" customFormat="1" ht="15" x14ac:dyDescent="0.25"/>
    <row r="79" s="37" customFormat="1" ht="15" x14ac:dyDescent="0.25"/>
    <row r="80" s="37" customFormat="1" ht="15" x14ac:dyDescent="0.25"/>
    <row r="81" s="37" customFormat="1" ht="15" x14ac:dyDescent="0.25"/>
    <row r="82" s="37" customFormat="1" ht="15" x14ac:dyDescent="0.25"/>
    <row r="83" s="37" customFormat="1" ht="15" x14ac:dyDescent="0.25"/>
    <row r="84" s="37" customFormat="1" ht="15" x14ac:dyDescent="0.25"/>
    <row r="85" s="37" customFormat="1" ht="15" x14ac:dyDescent="0.25"/>
    <row r="86" s="37" customFormat="1" ht="15" x14ac:dyDescent="0.25"/>
  </sheetData>
  <sheetProtection password="89C2" sheet="1" objects="1" scenarios="1" formatCells="0" selectLockedCells="1"/>
  <mergeCells count="17">
    <mergeCell ref="A25:A28"/>
    <mergeCell ref="B25:C28"/>
    <mergeCell ref="F25:F28"/>
    <mergeCell ref="A17:A20"/>
    <mergeCell ref="B17:C20"/>
    <mergeCell ref="F17:F20"/>
    <mergeCell ref="A21:A24"/>
    <mergeCell ref="B21:C24"/>
    <mergeCell ref="F21:F24"/>
    <mergeCell ref="F3:G3"/>
    <mergeCell ref="F4:G4"/>
    <mergeCell ref="A7:G7"/>
    <mergeCell ref="A10:G10"/>
    <mergeCell ref="B12:C12"/>
    <mergeCell ref="A13:A16"/>
    <mergeCell ref="B13:C16"/>
    <mergeCell ref="F13:F16"/>
  </mergeCells>
  <printOptions horizontalCentered="1"/>
  <pageMargins left="0.25" right="0.25" top="0.3" bottom="0.25" header="0" footer="0"/>
  <pageSetup scale="81" orientation="landscape" r:id="rId1"/>
  <headerFooter alignWithMargins="0">
    <oddFooter>&amp;L2013 CCCCO Forms Package&amp;R10-2013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G86"/>
  <sheetViews>
    <sheetView zoomScale="87" zoomScaleNormal="87" workbookViewId="0">
      <selection activeCell="A10" sqref="A10:G10"/>
    </sheetView>
  </sheetViews>
  <sheetFormatPr defaultRowHeight="10.199999999999999" x14ac:dyDescent="0.2"/>
  <cols>
    <col min="1" max="1" width="7" style="10" customWidth="1"/>
    <col min="2" max="2" width="52.7109375" style="10" customWidth="1"/>
    <col min="3" max="3" width="7.7109375" style="10" customWidth="1"/>
    <col min="4" max="4" width="25.7109375" style="10" customWidth="1"/>
    <col min="5" max="5" width="28.7109375" style="10" customWidth="1"/>
    <col min="6" max="6" width="60.7109375" style="10" customWidth="1"/>
    <col min="7" max="7" width="14.85546875" style="10" customWidth="1"/>
    <col min="8" max="8" width="17.42578125" style="10" customWidth="1"/>
    <col min="9" max="9" width="27.85546875" style="10" customWidth="1"/>
    <col min="10" max="16384" width="9.140625" style="10"/>
  </cols>
  <sheetData>
    <row r="1" spans="1:7" ht="16.2" customHeight="1" x14ac:dyDescent="0.2">
      <c r="A1" s="24" t="s">
        <v>35</v>
      </c>
      <c r="B1" s="24"/>
      <c r="C1" s="24"/>
      <c r="D1" s="25"/>
      <c r="E1" s="25"/>
      <c r="F1" s="6"/>
      <c r="G1" s="6"/>
    </row>
    <row r="2" spans="1:7" ht="16.2" customHeight="1" x14ac:dyDescent="0.2">
      <c r="A2" s="24" t="s">
        <v>253</v>
      </c>
      <c r="B2" s="24"/>
      <c r="C2" s="24"/>
      <c r="D2" s="25"/>
      <c r="E2" s="25"/>
      <c r="F2" s="6"/>
      <c r="G2" s="6"/>
    </row>
    <row r="3" spans="1:7" ht="25.05" customHeight="1" x14ac:dyDescent="0.3">
      <c r="A3" s="25"/>
      <c r="B3" s="25"/>
      <c r="C3" s="25"/>
      <c r="D3" s="25"/>
      <c r="E3" s="60" t="s">
        <v>10</v>
      </c>
      <c r="F3" s="318" t="str">
        <f>IF('Do First'!D12="","",'Do First'!D12)</f>
        <v>Southwestern CCD</v>
      </c>
      <c r="G3" s="318"/>
    </row>
    <row r="4" spans="1:7" ht="25.05" customHeight="1" x14ac:dyDescent="0.3">
      <c r="A4" s="25"/>
      <c r="B4" s="25"/>
      <c r="C4" s="25"/>
      <c r="D4" s="25"/>
      <c r="E4" s="60" t="s">
        <v>11</v>
      </c>
      <c r="F4" s="319" t="str">
        <f>IF('Do First'!D14="","ERROR-College is not within District selected",'Do First'!D14)</f>
        <v>N/A</v>
      </c>
      <c r="G4" s="319"/>
    </row>
    <row r="5" spans="1:7" ht="19.95" customHeight="1" x14ac:dyDescent="0.3">
      <c r="A5" s="25"/>
      <c r="B5" s="25"/>
      <c r="C5" s="25"/>
      <c r="D5" s="25"/>
      <c r="E5" s="60" t="s">
        <v>373</v>
      </c>
      <c r="F5" s="192" t="str">
        <f>'Do First'!D16</f>
        <v>13-177</v>
      </c>
      <c r="G5" s="193"/>
    </row>
    <row r="6" spans="1:7" x14ac:dyDescent="0.2">
      <c r="A6" s="6"/>
      <c r="B6" s="6"/>
      <c r="C6" s="6"/>
      <c r="D6" s="6"/>
      <c r="E6" s="6"/>
      <c r="F6" s="6"/>
      <c r="G6" s="6"/>
    </row>
    <row r="7" spans="1:7" ht="21" x14ac:dyDescent="0.4">
      <c r="A7" s="246" t="s">
        <v>244</v>
      </c>
      <c r="B7" s="246"/>
      <c r="C7" s="246"/>
      <c r="D7" s="246"/>
      <c r="E7" s="246"/>
      <c r="F7" s="246"/>
      <c r="G7" s="246"/>
    </row>
    <row r="8" spans="1:7" ht="4.95" customHeight="1" thickBot="1" x14ac:dyDescent="0.25">
      <c r="A8" s="6"/>
      <c r="B8" s="6"/>
      <c r="C8" s="6"/>
      <c r="D8" s="6"/>
      <c r="E8" s="6"/>
      <c r="F8" s="6"/>
      <c r="G8" s="6"/>
    </row>
    <row r="9" spans="1:7" s="197" customFormat="1" ht="21.6" customHeight="1" x14ac:dyDescent="0.2">
      <c r="A9" s="198"/>
      <c r="B9" s="199" t="s">
        <v>454</v>
      </c>
      <c r="C9" s="203" t="s">
        <v>8</v>
      </c>
      <c r="D9" s="194"/>
      <c r="E9" s="194"/>
      <c r="F9" s="195"/>
      <c r="G9" s="196"/>
    </row>
    <row r="10" spans="1:7" s="37" customFormat="1" ht="85.05" customHeight="1" thickBot="1" x14ac:dyDescent="0.3">
      <c r="A10" s="334"/>
      <c r="B10" s="335"/>
      <c r="C10" s="335"/>
      <c r="D10" s="335"/>
      <c r="E10" s="335"/>
      <c r="F10" s="335"/>
      <c r="G10" s="336"/>
    </row>
    <row r="11" spans="1:7" s="37" customFormat="1" ht="6" customHeight="1" thickBot="1" x14ac:dyDescent="0.3">
      <c r="A11" s="103"/>
      <c r="B11" s="103"/>
      <c r="C11" s="103"/>
      <c r="D11" s="103"/>
      <c r="E11" s="103"/>
      <c r="F11" s="103"/>
      <c r="G11" s="103"/>
    </row>
    <row r="12" spans="1:7" s="118" customFormat="1" ht="37.200000000000003" customHeight="1" thickBot="1" x14ac:dyDescent="0.3">
      <c r="A12" s="150" t="s">
        <v>433</v>
      </c>
      <c r="B12" s="332" t="s">
        <v>245</v>
      </c>
      <c r="C12" s="333"/>
      <c r="D12" s="212" t="s">
        <v>246</v>
      </c>
      <c r="E12" s="152" t="s">
        <v>247</v>
      </c>
      <c r="F12" s="150" t="s">
        <v>248</v>
      </c>
      <c r="G12" s="152" t="s">
        <v>249</v>
      </c>
    </row>
    <row r="13" spans="1:7" s="118" customFormat="1" ht="24" customHeight="1" x14ac:dyDescent="0.25">
      <c r="A13" s="320" t="s">
        <v>458</v>
      </c>
      <c r="B13" s="323"/>
      <c r="C13" s="324"/>
      <c r="D13" s="200"/>
      <c r="E13" s="200"/>
      <c r="F13" s="329"/>
      <c r="G13" s="154"/>
    </row>
    <row r="14" spans="1:7" s="118" customFormat="1" ht="24" customHeight="1" x14ac:dyDescent="0.25">
      <c r="A14" s="321"/>
      <c r="B14" s="325"/>
      <c r="C14" s="326"/>
      <c r="D14" s="201"/>
      <c r="E14" s="201"/>
      <c r="F14" s="330"/>
      <c r="G14" s="155"/>
    </row>
    <row r="15" spans="1:7" s="118" customFormat="1" ht="24" customHeight="1" x14ac:dyDescent="0.25">
      <c r="A15" s="321"/>
      <c r="B15" s="325"/>
      <c r="C15" s="326"/>
      <c r="D15" s="201"/>
      <c r="E15" s="201"/>
      <c r="F15" s="330"/>
      <c r="G15" s="155"/>
    </row>
    <row r="16" spans="1:7" s="118" customFormat="1" ht="24" customHeight="1" thickBot="1" x14ac:dyDescent="0.3">
      <c r="A16" s="322"/>
      <c r="B16" s="327"/>
      <c r="C16" s="328"/>
      <c r="D16" s="202"/>
      <c r="E16" s="202"/>
      <c r="F16" s="331"/>
      <c r="G16" s="156"/>
    </row>
    <row r="17" spans="1:7" s="118" customFormat="1" ht="24" customHeight="1" x14ac:dyDescent="0.25">
      <c r="A17" s="320"/>
      <c r="B17" s="323"/>
      <c r="C17" s="324"/>
      <c r="D17" s="200"/>
      <c r="E17" s="200"/>
      <c r="F17" s="329"/>
      <c r="G17" s="154"/>
    </row>
    <row r="18" spans="1:7" s="118" customFormat="1" ht="24" customHeight="1" x14ac:dyDescent="0.25">
      <c r="A18" s="321"/>
      <c r="B18" s="325"/>
      <c r="C18" s="326"/>
      <c r="D18" s="201"/>
      <c r="E18" s="201"/>
      <c r="F18" s="330"/>
      <c r="G18" s="155"/>
    </row>
    <row r="19" spans="1:7" s="118" customFormat="1" ht="24" customHeight="1" x14ac:dyDescent="0.25">
      <c r="A19" s="321"/>
      <c r="B19" s="325"/>
      <c r="C19" s="326"/>
      <c r="D19" s="201"/>
      <c r="E19" s="201"/>
      <c r="F19" s="330"/>
      <c r="G19" s="155"/>
    </row>
    <row r="20" spans="1:7" s="118" customFormat="1" ht="24" customHeight="1" thickBot="1" x14ac:dyDescent="0.3">
      <c r="A20" s="322"/>
      <c r="B20" s="327"/>
      <c r="C20" s="328"/>
      <c r="D20" s="202"/>
      <c r="E20" s="202"/>
      <c r="F20" s="331"/>
      <c r="G20" s="156"/>
    </row>
    <row r="21" spans="1:7" s="118" customFormat="1" ht="24" customHeight="1" x14ac:dyDescent="0.25">
      <c r="A21" s="320"/>
      <c r="B21" s="323"/>
      <c r="C21" s="324"/>
      <c r="D21" s="200"/>
      <c r="E21" s="200"/>
      <c r="F21" s="329"/>
      <c r="G21" s="154"/>
    </row>
    <row r="22" spans="1:7" s="118" customFormat="1" ht="24" customHeight="1" x14ac:dyDescent="0.25">
      <c r="A22" s="321"/>
      <c r="B22" s="325"/>
      <c r="C22" s="326"/>
      <c r="D22" s="201"/>
      <c r="E22" s="201"/>
      <c r="F22" s="330"/>
      <c r="G22" s="155"/>
    </row>
    <row r="23" spans="1:7" s="118" customFormat="1" ht="24" customHeight="1" x14ac:dyDescent="0.25">
      <c r="A23" s="321"/>
      <c r="B23" s="325"/>
      <c r="C23" s="326"/>
      <c r="D23" s="201"/>
      <c r="E23" s="201"/>
      <c r="F23" s="330"/>
      <c r="G23" s="155"/>
    </row>
    <row r="24" spans="1:7" s="118" customFormat="1" ht="24" customHeight="1" thickBot="1" x14ac:dyDescent="0.3">
      <c r="A24" s="322"/>
      <c r="B24" s="327"/>
      <c r="C24" s="328"/>
      <c r="D24" s="202"/>
      <c r="E24" s="202"/>
      <c r="F24" s="331"/>
      <c r="G24" s="156"/>
    </row>
    <row r="25" spans="1:7" s="118" customFormat="1" ht="24" customHeight="1" x14ac:dyDescent="0.25">
      <c r="A25" s="320"/>
      <c r="B25" s="323"/>
      <c r="C25" s="324"/>
      <c r="D25" s="200"/>
      <c r="E25" s="200"/>
      <c r="F25" s="329"/>
      <c r="G25" s="154"/>
    </row>
    <row r="26" spans="1:7" s="118" customFormat="1" ht="24" customHeight="1" x14ac:dyDescent="0.25">
      <c r="A26" s="321"/>
      <c r="B26" s="325"/>
      <c r="C26" s="326"/>
      <c r="D26" s="201"/>
      <c r="E26" s="201"/>
      <c r="F26" s="330"/>
      <c r="G26" s="155"/>
    </row>
    <row r="27" spans="1:7" s="118" customFormat="1" ht="24" customHeight="1" x14ac:dyDescent="0.25">
      <c r="A27" s="321"/>
      <c r="B27" s="325"/>
      <c r="C27" s="326"/>
      <c r="D27" s="201"/>
      <c r="E27" s="201"/>
      <c r="F27" s="330"/>
      <c r="G27" s="155"/>
    </row>
    <row r="28" spans="1:7" s="118" customFormat="1" ht="24" customHeight="1" thickBot="1" x14ac:dyDescent="0.3">
      <c r="A28" s="322"/>
      <c r="B28" s="327"/>
      <c r="C28" s="328"/>
      <c r="D28" s="202"/>
      <c r="E28" s="202"/>
      <c r="F28" s="331"/>
      <c r="G28" s="156"/>
    </row>
    <row r="29" spans="1:7" s="37" customFormat="1" ht="3" customHeight="1" x14ac:dyDescent="0.25"/>
    <row r="30" spans="1:7" s="37" customFormat="1" ht="13.05" customHeight="1" x14ac:dyDescent="0.25">
      <c r="A30" s="10" t="s">
        <v>459</v>
      </c>
      <c r="B30" s="10"/>
      <c r="C30" s="10"/>
    </row>
    <row r="31" spans="1:7" s="37" customFormat="1" ht="13.05" customHeight="1" x14ac:dyDescent="0.25">
      <c r="A31" s="10"/>
      <c r="B31" s="10"/>
      <c r="C31" s="10"/>
    </row>
    <row r="32" spans="1:7" s="37" customFormat="1" ht="15" x14ac:dyDescent="0.25"/>
    <row r="33" s="37" customFormat="1" ht="15" x14ac:dyDescent="0.25"/>
    <row r="34" s="37" customFormat="1" ht="15" x14ac:dyDescent="0.25"/>
    <row r="35" s="37" customFormat="1" ht="15" x14ac:dyDescent="0.25"/>
    <row r="36" s="37" customFormat="1" ht="15" x14ac:dyDescent="0.25"/>
    <row r="37" s="37" customFormat="1" ht="15" x14ac:dyDescent="0.25"/>
    <row r="38" s="37" customFormat="1" ht="15" x14ac:dyDescent="0.25"/>
    <row r="39" s="37" customFormat="1" ht="15" x14ac:dyDescent="0.25"/>
    <row r="40" s="37" customFormat="1" ht="15" x14ac:dyDescent="0.25"/>
    <row r="41" s="37" customFormat="1" ht="15" x14ac:dyDescent="0.25"/>
    <row r="42" s="37" customFormat="1" ht="15" x14ac:dyDescent="0.25"/>
    <row r="43" s="37" customFormat="1" ht="15" x14ac:dyDescent="0.25"/>
    <row r="44" s="37" customFormat="1" ht="15" x14ac:dyDescent="0.25"/>
    <row r="45" s="37" customFormat="1" ht="15" x14ac:dyDescent="0.25"/>
    <row r="46" s="37" customFormat="1" ht="15" x14ac:dyDescent="0.25"/>
    <row r="47" s="37" customFormat="1" ht="15" x14ac:dyDescent="0.25"/>
    <row r="48" s="37" customFormat="1" ht="15" x14ac:dyDescent="0.25"/>
    <row r="49" s="37" customFormat="1" ht="15" x14ac:dyDescent="0.25"/>
    <row r="50" s="37" customFormat="1" ht="15" x14ac:dyDescent="0.25"/>
    <row r="51" s="37" customFormat="1" ht="15" x14ac:dyDescent="0.25"/>
    <row r="52" s="37" customFormat="1" ht="15" x14ac:dyDescent="0.25"/>
    <row r="53" s="37" customFormat="1" ht="15" x14ac:dyDescent="0.25"/>
    <row r="54" s="37" customFormat="1" ht="15" x14ac:dyDescent="0.25"/>
    <row r="55" s="37" customFormat="1" ht="15" x14ac:dyDescent="0.25"/>
    <row r="56" s="37" customFormat="1" ht="15" x14ac:dyDescent="0.25"/>
    <row r="57" s="37" customFormat="1" ht="15" x14ac:dyDescent="0.25"/>
    <row r="58" s="37" customFormat="1" ht="15" x14ac:dyDescent="0.25"/>
    <row r="59" s="37" customFormat="1" ht="15" x14ac:dyDescent="0.25"/>
    <row r="60" s="37" customFormat="1" ht="15" x14ac:dyDescent="0.25"/>
    <row r="61" s="37" customFormat="1" ht="15" x14ac:dyDescent="0.25"/>
    <row r="62" s="37" customFormat="1" ht="15" x14ac:dyDescent="0.25"/>
    <row r="63" s="37" customFormat="1" ht="15" x14ac:dyDescent="0.25"/>
    <row r="64" s="37" customFormat="1" ht="15" x14ac:dyDescent="0.25"/>
    <row r="65" s="37" customFormat="1" ht="15" x14ac:dyDescent="0.25"/>
    <row r="66" s="37" customFormat="1" ht="15" x14ac:dyDescent="0.25"/>
    <row r="67" s="37" customFormat="1" ht="15" x14ac:dyDescent="0.25"/>
    <row r="68" s="37" customFormat="1" ht="15" x14ac:dyDescent="0.25"/>
    <row r="69" s="37" customFormat="1" ht="15" x14ac:dyDescent="0.25"/>
    <row r="70" s="37" customFormat="1" ht="15" x14ac:dyDescent="0.25"/>
    <row r="71" s="37" customFormat="1" ht="15" x14ac:dyDescent="0.25"/>
    <row r="72" s="37" customFormat="1" ht="15" x14ac:dyDescent="0.25"/>
    <row r="73" s="37" customFormat="1" ht="15" x14ac:dyDescent="0.25"/>
    <row r="74" s="37" customFormat="1" ht="15" x14ac:dyDescent="0.25"/>
    <row r="75" s="37" customFormat="1" ht="15" x14ac:dyDescent="0.25"/>
    <row r="76" s="37" customFormat="1" ht="15" x14ac:dyDescent="0.25"/>
    <row r="77" s="37" customFormat="1" ht="15" x14ac:dyDescent="0.25"/>
    <row r="78" s="37" customFormat="1" ht="15" x14ac:dyDescent="0.25"/>
    <row r="79" s="37" customFormat="1" ht="15" x14ac:dyDescent="0.25"/>
    <row r="80" s="37" customFormat="1" ht="15" x14ac:dyDescent="0.25"/>
    <row r="81" s="37" customFormat="1" ht="15" x14ac:dyDescent="0.25"/>
    <row r="82" s="37" customFormat="1" ht="15" x14ac:dyDescent="0.25"/>
    <row r="83" s="37" customFormat="1" ht="15" x14ac:dyDescent="0.25"/>
    <row r="84" s="37" customFormat="1" ht="15" x14ac:dyDescent="0.25"/>
    <row r="85" s="37" customFormat="1" ht="15" x14ac:dyDescent="0.25"/>
    <row r="86" s="37" customFormat="1" ht="15" x14ac:dyDescent="0.25"/>
  </sheetData>
  <sheetProtection password="89C2" sheet="1" objects="1" scenarios="1" formatCells="0" selectLockedCells="1"/>
  <mergeCells count="17">
    <mergeCell ref="A25:A28"/>
    <mergeCell ref="B25:C28"/>
    <mergeCell ref="F25:F28"/>
    <mergeCell ref="A17:A20"/>
    <mergeCell ref="B17:C20"/>
    <mergeCell ref="F17:F20"/>
    <mergeCell ref="A21:A24"/>
    <mergeCell ref="B21:C24"/>
    <mergeCell ref="F21:F24"/>
    <mergeCell ref="F3:G3"/>
    <mergeCell ref="F4:G4"/>
    <mergeCell ref="A7:G7"/>
    <mergeCell ref="A10:G10"/>
    <mergeCell ref="B12:C12"/>
    <mergeCell ref="A13:A16"/>
    <mergeCell ref="B13:C16"/>
    <mergeCell ref="F13:F16"/>
  </mergeCells>
  <printOptions horizontalCentered="1"/>
  <pageMargins left="0.25" right="0.25" top="0.3" bottom="0.25" header="0" footer="0"/>
  <pageSetup scale="81" orientation="landscape" r:id="rId1"/>
  <headerFooter alignWithMargins="0">
    <oddFooter>&amp;L2013 CCCCO Forms Package&amp;R10-2013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G86"/>
  <sheetViews>
    <sheetView zoomScale="87" zoomScaleNormal="87" workbookViewId="0">
      <selection activeCell="A10" sqref="A10:G10"/>
    </sheetView>
  </sheetViews>
  <sheetFormatPr defaultRowHeight="10.199999999999999" x14ac:dyDescent="0.2"/>
  <cols>
    <col min="1" max="1" width="7" style="10" customWidth="1"/>
    <col min="2" max="2" width="52.7109375" style="10" customWidth="1"/>
    <col min="3" max="3" width="7.7109375" style="10" customWidth="1"/>
    <col min="4" max="4" width="25.7109375" style="10" customWidth="1"/>
    <col min="5" max="5" width="28.7109375" style="10" customWidth="1"/>
    <col min="6" max="6" width="60.7109375" style="10" customWidth="1"/>
    <col min="7" max="7" width="14.85546875" style="10" customWidth="1"/>
    <col min="8" max="8" width="17.42578125" style="10" customWidth="1"/>
    <col min="9" max="9" width="27.85546875" style="10" customWidth="1"/>
    <col min="10" max="16384" width="9.140625" style="10"/>
  </cols>
  <sheetData>
    <row r="1" spans="1:7" ht="16.2" customHeight="1" x14ac:dyDescent="0.2">
      <c r="A1" s="24" t="s">
        <v>35</v>
      </c>
      <c r="B1" s="24"/>
      <c r="C1" s="24"/>
      <c r="D1" s="25"/>
      <c r="E1" s="25"/>
      <c r="F1" s="6"/>
      <c r="G1" s="6"/>
    </row>
    <row r="2" spans="1:7" ht="16.2" customHeight="1" x14ac:dyDescent="0.2">
      <c r="A2" s="24" t="s">
        <v>253</v>
      </c>
      <c r="B2" s="24"/>
      <c r="C2" s="24"/>
      <c r="D2" s="25"/>
      <c r="E2" s="25"/>
      <c r="F2" s="6"/>
      <c r="G2" s="6"/>
    </row>
    <row r="3" spans="1:7" ht="25.05" customHeight="1" x14ac:dyDescent="0.3">
      <c r="A3" s="25"/>
      <c r="B3" s="25"/>
      <c r="C3" s="25"/>
      <c r="D3" s="25"/>
      <c r="E3" s="60" t="s">
        <v>10</v>
      </c>
      <c r="F3" s="318" t="str">
        <f>IF('Do First'!D12="","",'Do First'!D12)</f>
        <v>Southwestern CCD</v>
      </c>
      <c r="G3" s="318"/>
    </row>
    <row r="4" spans="1:7" ht="25.05" customHeight="1" x14ac:dyDescent="0.3">
      <c r="A4" s="25"/>
      <c r="B4" s="25"/>
      <c r="C4" s="25"/>
      <c r="D4" s="25"/>
      <c r="E4" s="60" t="s">
        <v>11</v>
      </c>
      <c r="F4" s="319" t="str">
        <f>IF('Do First'!D14="","ERROR-College is not within District selected",'Do First'!D14)</f>
        <v>N/A</v>
      </c>
      <c r="G4" s="319"/>
    </row>
    <row r="5" spans="1:7" ht="19.95" customHeight="1" x14ac:dyDescent="0.3">
      <c r="A5" s="25"/>
      <c r="B5" s="25"/>
      <c r="C5" s="25"/>
      <c r="D5" s="25"/>
      <c r="E5" s="60" t="s">
        <v>373</v>
      </c>
      <c r="F5" s="192" t="str">
        <f>'Do First'!D16</f>
        <v>13-177</v>
      </c>
      <c r="G5" s="193"/>
    </row>
    <row r="6" spans="1:7" x14ac:dyDescent="0.2">
      <c r="A6" s="6"/>
      <c r="B6" s="6"/>
      <c r="C6" s="6"/>
      <c r="D6" s="6"/>
      <c r="E6" s="6"/>
      <c r="F6" s="6"/>
      <c r="G6" s="6"/>
    </row>
    <row r="7" spans="1:7" ht="21" x14ac:dyDescent="0.4">
      <c r="A7" s="246" t="s">
        <v>244</v>
      </c>
      <c r="B7" s="246"/>
      <c r="C7" s="246"/>
      <c r="D7" s="246"/>
      <c r="E7" s="246"/>
      <c r="F7" s="246"/>
      <c r="G7" s="246"/>
    </row>
    <row r="8" spans="1:7" ht="4.95" customHeight="1" thickBot="1" x14ac:dyDescent="0.25">
      <c r="A8" s="6"/>
      <c r="B8" s="6"/>
      <c r="C8" s="6"/>
      <c r="D8" s="6"/>
      <c r="E8" s="6"/>
      <c r="F8" s="6"/>
      <c r="G8" s="6"/>
    </row>
    <row r="9" spans="1:7" s="197" customFormat="1" ht="21.6" customHeight="1" x14ac:dyDescent="0.2">
      <c r="A9" s="198"/>
      <c r="B9" s="199" t="s">
        <v>454</v>
      </c>
      <c r="C9" s="203" t="s">
        <v>9</v>
      </c>
      <c r="D9" s="194"/>
      <c r="E9" s="194"/>
      <c r="F9" s="195"/>
      <c r="G9" s="196"/>
    </row>
    <row r="10" spans="1:7" s="37" customFormat="1" ht="85.05" customHeight="1" thickBot="1" x14ac:dyDescent="0.3">
      <c r="A10" s="334"/>
      <c r="B10" s="335"/>
      <c r="C10" s="335"/>
      <c r="D10" s="335"/>
      <c r="E10" s="335"/>
      <c r="F10" s="335"/>
      <c r="G10" s="336"/>
    </row>
    <row r="11" spans="1:7" s="37" customFormat="1" ht="6" customHeight="1" thickBot="1" x14ac:dyDescent="0.3">
      <c r="A11" s="103"/>
      <c r="B11" s="103"/>
      <c r="C11" s="103"/>
      <c r="D11" s="103"/>
      <c r="E11" s="103"/>
      <c r="F11" s="103"/>
      <c r="G11" s="103"/>
    </row>
    <row r="12" spans="1:7" s="118" customFormat="1" ht="37.200000000000003" customHeight="1" thickBot="1" x14ac:dyDescent="0.3">
      <c r="A12" s="150" t="s">
        <v>433</v>
      </c>
      <c r="B12" s="332" t="s">
        <v>245</v>
      </c>
      <c r="C12" s="333"/>
      <c r="D12" s="212" t="s">
        <v>246</v>
      </c>
      <c r="E12" s="152" t="s">
        <v>247</v>
      </c>
      <c r="F12" s="150" t="s">
        <v>248</v>
      </c>
      <c r="G12" s="152" t="s">
        <v>249</v>
      </c>
    </row>
    <row r="13" spans="1:7" s="118" customFormat="1" ht="24" customHeight="1" x14ac:dyDescent="0.25">
      <c r="A13" s="320" t="s">
        <v>458</v>
      </c>
      <c r="B13" s="323"/>
      <c r="C13" s="324"/>
      <c r="D13" s="200"/>
      <c r="E13" s="200"/>
      <c r="F13" s="329"/>
      <c r="G13" s="154"/>
    </row>
    <row r="14" spans="1:7" s="118" customFormat="1" ht="24" customHeight="1" x14ac:dyDescent="0.25">
      <c r="A14" s="321"/>
      <c r="B14" s="325"/>
      <c r="C14" s="326"/>
      <c r="D14" s="201"/>
      <c r="E14" s="201"/>
      <c r="F14" s="330"/>
      <c r="G14" s="155"/>
    </row>
    <row r="15" spans="1:7" s="118" customFormat="1" ht="24" customHeight="1" x14ac:dyDescent="0.25">
      <c r="A15" s="321"/>
      <c r="B15" s="325"/>
      <c r="C15" s="326"/>
      <c r="D15" s="201"/>
      <c r="E15" s="201"/>
      <c r="F15" s="330"/>
      <c r="G15" s="155"/>
    </row>
    <row r="16" spans="1:7" s="118" customFormat="1" ht="24" customHeight="1" thickBot="1" x14ac:dyDescent="0.3">
      <c r="A16" s="322"/>
      <c r="B16" s="327"/>
      <c r="C16" s="328"/>
      <c r="D16" s="202"/>
      <c r="E16" s="202"/>
      <c r="F16" s="331"/>
      <c r="G16" s="156"/>
    </row>
    <row r="17" spans="1:7" s="118" customFormat="1" ht="24" customHeight="1" x14ac:dyDescent="0.25">
      <c r="A17" s="320"/>
      <c r="B17" s="323"/>
      <c r="C17" s="324"/>
      <c r="D17" s="200"/>
      <c r="E17" s="200"/>
      <c r="F17" s="329"/>
      <c r="G17" s="154"/>
    </row>
    <row r="18" spans="1:7" s="118" customFormat="1" ht="24" customHeight="1" x14ac:dyDescent="0.25">
      <c r="A18" s="321"/>
      <c r="B18" s="325"/>
      <c r="C18" s="326"/>
      <c r="D18" s="201"/>
      <c r="E18" s="201"/>
      <c r="F18" s="330"/>
      <c r="G18" s="155"/>
    </row>
    <row r="19" spans="1:7" s="118" customFormat="1" ht="24" customHeight="1" x14ac:dyDescent="0.25">
      <c r="A19" s="321"/>
      <c r="B19" s="325"/>
      <c r="C19" s="326"/>
      <c r="D19" s="201"/>
      <c r="E19" s="201"/>
      <c r="F19" s="330"/>
      <c r="G19" s="155"/>
    </row>
    <row r="20" spans="1:7" s="118" customFormat="1" ht="24" customHeight="1" thickBot="1" x14ac:dyDescent="0.3">
      <c r="A20" s="322"/>
      <c r="B20" s="327"/>
      <c r="C20" s="328"/>
      <c r="D20" s="202"/>
      <c r="E20" s="202"/>
      <c r="F20" s="331"/>
      <c r="G20" s="156"/>
    </row>
    <row r="21" spans="1:7" s="118" customFormat="1" ht="24" customHeight="1" x14ac:dyDescent="0.25">
      <c r="A21" s="320"/>
      <c r="B21" s="323"/>
      <c r="C21" s="324"/>
      <c r="D21" s="200"/>
      <c r="E21" s="200"/>
      <c r="F21" s="329"/>
      <c r="G21" s="154"/>
    </row>
    <row r="22" spans="1:7" s="118" customFormat="1" ht="24" customHeight="1" x14ac:dyDescent="0.25">
      <c r="A22" s="321"/>
      <c r="B22" s="325"/>
      <c r="C22" s="326"/>
      <c r="D22" s="201"/>
      <c r="E22" s="201"/>
      <c r="F22" s="330"/>
      <c r="G22" s="155"/>
    </row>
    <row r="23" spans="1:7" s="118" customFormat="1" ht="24" customHeight="1" x14ac:dyDescent="0.25">
      <c r="A23" s="321"/>
      <c r="B23" s="325"/>
      <c r="C23" s="326"/>
      <c r="D23" s="201"/>
      <c r="E23" s="201"/>
      <c r="F23" s="330"/>
      <c r="G23" s="155"/>
    </row>
    <row r="24" spans="1:7" s="118" customFormat="1" ht="24" customHeight="1" thickBot="1" x14ac:dyDescent="0.3">
      <c r="A24" s="322"/>
      <c r="B24" s="327"/>
      <c r="C24" s="328"/>
      <c r="D24" s="202"/>
      <c r="E24" s="202"/>
      <c r="F24" s="331"/>
      <c r="G24" s="156"/>
    </row>
    <row r="25" spans="1:7" s="118" customFormat="1" ht="24" customHeight="1" x14ac:dyDescent="0.25">
      <c r="A25" s="320"/>
      <c r="B25" s="323"/>
      <c r="C25" s="324"/>
      <c r="D25" s="200"/>
      <c r="E25" s="200"/>
      <c r="F25" s="329"/>
      <c r="G25" s="154"/>
    </row>
    <row r="26" spans="1:7" s="118" customFormat="1" ht="24" customHeight="1" x14ac:dyDescent="0.25">
      <c r="A26" s="321"/>
      <c r="B26" s="325"/>
      <c r="C26" s="326"/>
      <c r="D26" s="201"/>
      <c r="E26" s="201"/>
      <c r="F26" s="330"/>
      <c r="G26" s="155"/>
    </row>
    <row r="27" spans="1:7" s="118" customFormat="1" ht="24" customHeight="1" x14ac:dyDescent="0.25">
      <c r="A27" s="321"/>
      <c r="B27" s="325"/>
      <c r="C27" s="326"/>
      <c r="D27" s="201"/>
      <c r="E27" s="201"/>
      <c r="F27" s="330"/>
      <c r="G27" s="155"/>
    </row>
    <row r="28" spans="1:7" s="118" customFormat="1" ht="24" customHeight="1" thickBot="1" x14ac:dyDescent="0.3">
      <c r="A28" s="322"/>
      <c r="B28" s="327"/>
      <c r="C28" s="328"/>
      <c r="D28" s="202"/>
      <c r="E28" s="202"/>
      <c r="F28" s="331"/>
      <c r="G28" s="156"/>
    </row>
    <row r="29" spans="1:7" s="37" customFormat="1" ht="3" customHeight="1" x14ac:dyDescent="0.25"/>
    <row r="30" spans="1:7" s="37" customFormat="1" ht="13.05" customHeight="1" x14ac:dyDescent="0.25">
      <c r="A30" s="10" t="s">
        <v>459</v>
      </c>
      <c r="B30" s="10"/>
      <c r="C30" s="10"/>
    </row>
    <row r="31" spans="1:7" s="37" customFormat="1" ht="13.05" customHeight="1" x14ac:dyDescent="0.25">
      <c r="A31" s="10"/>
      <c r="B31" s="10"/>
      <c r="C31" s="10"/>
    </row>
    <row r="32" spans="1:7" s="37" customFormat="1" ht="15" x14ac:dyDescent="0.25"/>
    <row r="33" s="37" customFormat="1" ht="15" x14ac:dyDescent="0.25"/>
    <row r="34" s="37" customFormat="1" ht="15" x14ac:dyDescent="0.25"/>
    <row r="35" s="37" customFormat="1" ht="15" x14ac:dyDescent="0.25"/>
    <row r="36" s="37" customFormat="1" ht="15" x14ac:dyDescent="0.25"/>
    <row r="37" s="37" customFormat="1" ht="15" x14ac:dyDescent="0.25"/>
    <row r="38" s="37" customFormat="1" ht="15" x14ac:dyDescent="0.25"/>
    <row r="39" s="37" customFormat="1" ht="15" x14ac:dyDescent="0.25"/>
    <row r="40" s="37" customFormat="1" ht="15" x14ac:dyDescent="0.25"/>
    <row r="41" s="37" customFormat="1" ht="15" x14ac:dyDescent="0.25"/>
    <row r="42" s="37" customFormat="1" ht="15" x14ac:dyDescent="0.25"/>
    <row r="43" s="37" customFormat="1" ht="15" x14ac:dyDescent="0.25"/>
    <row r="44" s="37" customFormat="1" ht="15" x14ac:dyDescent="0.25"/>
    <row r="45" s="37" customFormat="1" ht="15" x14ac:dyDescent="0.25"/>
    <row r="46" s="37" customFormat="1" ht="15" x14ac:dyDescent="0.25"/>
    <row r="47" s="37" customFormat="1" ht="15" x14ac:dyDescent="0.25"/>
    <row r="48" s="37" customFormat="1" ht="15" x14ac:dyDescent="0.25"/>
    <row r="49" s="37" customFormat="1" ht="15" x14ac:dyDescent="0.25"/>
    <row r="50" s="37" customFormat="1" ht="15" x14ac:dyDescent="0.25"/>
    <row r="51" s="37" customFormat="1" ht="15" x14ac:dyDescent="0.25"/>
    <row r="52" s="37" customFormat="1" ht="15" x14ac:dyDescent="0.25"/>
    <row r="53" s="37" customFormat="1" ht="15" x14ac:dyDescent="0.25"/>
    <row r="54" s="37" customFormat="1" ht="15" x14ac:dyDescent="0.25"/>
    <row r="55" s="37" customFormat="1" ht="15" x14ac:dyDescent="0.25"/>
    <row r="56" s="37" customFormat="1" ht="15" x14ac:dyDescent="0.25"/>
    <row r="57" s="37" customFormat="1" ht="15" x14ac:dyDescent="0.25"/>
    <row r="58" s="37" customFormat="1" ht="15" x14ac:dyDescent="0.25"/>
    <row r="59" s="37" customFormat="1" ht="15" x14ac:dyDescent="0.25"/>
    <row r="60" s="37" customFormat="1" ht="15" x14ac:dyDescent="0.25"/>
    <row r="61" s="37" customFormat="1" ht="15" x14ac:dyDescent="0.25"/>
    <row r="62" s="37" customFormat="1" ht="15" x14ac:dyDescent="0.25"/>
    <row r="63" s="37" customFormat="1" ht="15" x14ac:dyDescent="0.25"/>
    <row r="64" s="37" customFormat="1" ht="15" x14ac:dyDescent="0.25"/>
    <row r="65" s="37" customFormat="1" ht="15" x14ac:dyDescent="0.25"/>
    <row r="66" s="37" customFormat="1" ht="15" x14ac:dyDescent="0.25"/>
    <row r="67" s="37" customFormat="1" ht="15" x14ac:dyDescent="0.25"/>
    <row r="68" s="37" customFormat="1" ht="15" x14ac:dyDescent="0.25"/>
    <row r="69" s="37" customFormat="1" ht="15" x14ac:dyDescent="0.25"/>
    <row r="70" s="37" customFormat="1" ht="15" x14ac:dyDescent="0.25"/>
    <row r="71" s="37" customFormat="1" ht="15" x14ac:dyDescent="0.25"/>
    <row r="72" s="37" customFormat="1" ht="15" x14ac:dyDescent="0.25"/>
    <row r="73" s="37" customFormat="1" ht="15" x14ac:dyDescent="0.25"/>
    <row r="74" s="37" customFormat="1" ht="15" x14ac:dyDescent="0.25"/>
    <row r="75" s="37" customFormat="1" ht="15" x14ac:dyDescent="0.25"/>
    <row r="76" s="37" customFormat="1" ht="15" x14ac:dyDescent="0.25"/>
    <row r="77" s="37" customFormat="1" ht="15" x14ac:dyDescent="0.25"/>
    <row r="78" s="37" customFormat="1" ht="15" x14ac:dyDescent="0.25"/>
    <row r="79" s="37" customFormat="1" ht="15" x14ac:dyDescent="0.25"/>
    <row r="80" s="37" customFormat="1" ht="15" x14ac:dyDescent="0.25"/>
    <row r="81" s="37" customFormat="1" ht="15" x14ac:dyDescent="0.25"/>
    <row r="82" s="37" customFormat="1" ht="15" x14ac:dyDescent="0.25"/>
    <row r="83" s="37" customFormat="1" ht="15" x14ac:dyDescent="0.25"/>
    <row r="84" s="37" customFormat="1" ht="15" x14ac:dyDescent="0.25"/>
    <row r="85" s="37" customFormat="1" ht="15" x14ac:dyDescent="0.25"/>
    <row r="86" s="37" customFormat="1" ht="15" x14ac:dyDescent="0.25"/>
  </sheetData>
  <sheetProtection password="89C2" sheet="1" objects="1" scenarios="1" formatCells="0" selectLockedCells="1"/>
  <mergeCells count="17">
    <mergeCell ref="A25:A28"/>
    <mergeCell ref="B25:C28"/>
    <mergeCell ref="F25:F28"/>
    <mergeCell ref="A17:A20"/>
    <mergeCell ref="B17:C20"/>
    <mergeCell ref="F17:F20"/>
    <mergeCell ref="A21:A24"/>
    <mergeCell ref="B21:C24"/>
    <mergeCell ref="F21:F24"/>
    <mergeCell ref="F3:G3"/>
    <mergeCell ref="F4:G4"/>
    <mergeCell ref="A7:G7"/>
    <mergeCell ref="A10:G10"/>
    <mergeCell ref="B12:C12"/>
    <mergeCell ref="A13:A16"/>
    <mergeCell ref="B13:C16"/>
    <mergeCell ref="F13:F16"/>
  </mergeCells>
  <printOptions horizontalCentered="1"/>
  <pageMargins left="0.25" right="0.25" top="0.3" bottom="0.25" header="0" footer="0"/>
  <pageSetup scale="81" orientation="landscape" r:id="rId1"/>
  <headerFooter alignWithMargins="0">
    <oddFooter>&amp;L2013 CCCCO Forms Package&amp;R10-2013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2:P5"/>
  <sheetViews>
    <sheetView workbookViewId="0">
      <selection activeCell="M2" sqref="M2"/>
    </sheetView>
  </sheetViews>
  <sheetFormatPr defaultRowHeight="10.199999999999999" x14ac:dyDescent="0.2"/>
  <cols>
    <col min="1" max="1" width="125.7109375" bestFit="1" customWidth="1"/>
    <col min="2" max="2" width="11.5703125" customWidth="1"/>
    <col min="3" max="3" width="25" customWidth="1"/>
    <col min="4" max="4" width="85" bestFit="1" customWidth="1"/>
    <col min="5" max="5" width="20" bestFit="1" customWidth="1"/>
    <col min="6" max="6" width="2.85546875" customWidth="1"/>
    <col min="7" max="7" width="11.28515625" bestFit="1" customWidth="1"/>
    <col min="8" max="8" width="34.42578125" bestFit="1" customWidth="1"/>
    <col min="10" max="10" width="31" bestFit="1" customWidth="1"/>
  </cols>
  <sheetData>
    <row r="2" spans="1:16" ht="15" x14ac:dyDescent="0.25">
      <c r="A2" s="1" t="str">
        <f>CONCATENATE(B2,C2,D2,E2)</f>
        <v>13-177Clean Energy Job CreationSan Diego/Imperial, Desert/Inland Empire RegionSB 73 (Prop 39)</v>
      </c>
      <c r="B2" s="37" t="str">
        <f>'Do First'!D16</f>
        <v>13-177</v>
      </c>
      <c r="C2" t="str">
        <f>'Do First'!C18</f>
        <v>Clean Energy Job Creation</v>
      </c>
      <c r="D2" t="str">
        <f>'Do First'!D10</f>
        <v>San Diego/Imperial, Desert/Inland Empire Region</v>
      </c>
      <c r="E2" t="str">
        <f>'Do First'!F20</f>
        <v>SB 73 (Prop 39)</v>
      </c>
      <c r="G2" s="68">
        <f>VLOOKUP($A2,'Funding Amount'!$A:N,6,0)</f>
        <v>350000</v>
      </c>
      <c r="H2" s="68">
        <f>VLOOKUP($A2,'Funding Amount'!$A:N,7,0)</f>
        <v>0</v>
      </c>
      <c r="I2" s="68">
        <f>VLOOKUP($A2,'Funding Amount'!$A:N,8,0)</f>
        <v>0</v>
      </c>
      <c r="J2" s="68">
        <f>VLOOKUP($A2,'Funding Amount'!$A:N,9,0)</f>
        <v>0</v>
      </c>
      <c r="K2" s="68">
        <f>VLOOKUP($A2,'Funding Amount'!$A:N,10,0)</f>
        <v>0</v>
      </c>
      <c r="L2" s="68">
        <f>VLOOKUP($A2,'Funding Amount'!$A:N,11,0)</f>
        <v>0</v>
      </c>
      <c r="M2" s="68">
        <f>VLOOKUP($A2,'Funding Amount'!$A:N,12,0)</f>
        <v>0</v>
      </c>
      <c r="N2" s="68">
        <f>VLOOKUP($A2,'Funding Amount'!$A:N,13,0)</f>
        <v>0</v>
      </c>
      <c r="O2" s="68">
        <f>VLOOKUP($A2,'Funding Amount'!$A:N,14,0)</f>
        <v>0</v>
      </c>
      <c r="P2" s="68"/>
    </row>
    <row r="3" spans="1:16" ht="15" x14ac:dyDescent="0.25">
      <c r="A3" s="37"/>
      <c r="B3" s="37"/>
    </row>
    <row r="4" spans="1:16" ht="15" x14ac:dyDescent="0.25">
      <c r="A4" s="37"/>
      <c r="B4" s="37"/>
    </row>
    <row r="5" spans="1:16" ht="15" x14ac:dyDescent="0.25">
      <c r="B5" s="37"/>
    </row>
  </sheetData>
  <sheetProtection password="8802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9"/>
  <dimension ref="A1:S51"/>
  <sheetViews>
    <sheetView topLeftCell="L1" workbookViewId="0">
      <selection activeCell="Q5" sqref="Q5"/>
    </sheetView>
  </sheetViews>
  <sheetFormatPr defaultRowHeight="15" x14ac:dyDescent="0.25"/>
  <cols>
    <col min="1" max="1" width="123.28515625" style="37" bestFit="1" customWidth="1"/>
    <col min="2" max="2" width="13.140625" style="37" customWidth="1"/>
    <col min="3" max="3" width="62.28515625" style="50" bestFit="1" customWidth="1"/>
    <col min="4" max="4" width="59.5703125" style="37" customWidth="1"/>
    <col min="5" max="5" width="33.42578125" style="50" customWidth="1"/>
    <col min="6" max="6" width="27" style="65" bestFit="1" customWidth="1"/>
    <col min="7" max="7" width="50.85546875" style="50" bestFit="1" customWidth="1"/>
    <col min="8" max="8" width="34.85546875" style="65" customWidth="1"/>
    <col min="9" max="9" width="50.85546875" style="50" bestFit="1" customWidth="1"/>
    <col min="10" max="10" width="34.85546875" style="65" customWidth="1"/>
    <col min="11" max="11" width="64" style="50" bestFit="1" customWidth="1"/>
    <col min="12" max="12" width="34.85546875" style="65" customWidth="1"/>
    <col min="13" max="13" width="16.7109375" style="50" customWidth="1"/>
    <col min="14" max="14" width="27" style="66" bestFit="1" customWidth="1"/>
    <col min="15" max="15" width="4.5703125" style="53" customWidth="1"/>
    <col min="16" max="16" width="9.140625" style="50"/>
    <col min="17" max="17" width="62.28515625" style="37" bestFit="1" customWidth="1"/>
    <col min="18" max="18" width="5.140625" style="37" customWidth="1"/>
    <col min="19" max="19" width="36.42578125" style="37" customWidth="1"/>
    <col min="20" max="16384" width="9.140625" style="37"/>
  </cols>
  <sheetData>
    <row r="1" spans="1:19" x14ac:dyDescent="0.25">
      <c r="B1" s="50" t="s">
        <v>263</v>
      </c>
      <c r="C1" s="50" t="s">
        <v>266</v>
      </c>
      <c r="D1" s="50" t="s">
        <v>300</v>
      </c>
      <c r="E1" s="50" t="s">
        <v>267</v>
      </c>
      <c r="F1" s="65" t="s">
        <v>273</v>
      </c>
      <c r="G1" s="50" t="s">
        <v>275</v>
      </c>
      <c r="H1" s="65" t="s">
        <v>280</v>
      </c>
      <c r="I1" s="50" t="s">
        <v>276</v>
      </c>
      <c r="J1" s="65" t="s">
        <v>281</v>
      </c>
      <c r="K1" s="50" t="s">
        <v>277</v>
      </c>
      <c r="L1" s="65" t="s">
        <v>282</v>
      </c>
      <c r="M1" s="50" t="s">
        <v>268</v>
      </c>
      <c r="N1" s="65" t="s">
        <v>284</v>
      </c>
      <c r="O1" s="52"/>
      <c r="P1" s="50" t="s">
        <v>328</v>
      </c>
      <c r="Q1" s="37" t="str">
        <f>'Do First'!D16</f>
        <v>13-177</v>
      </c>
    </row>
    <row r="2" spans="1:19" x14ac:dyDescent="0.25">
      <c r="A2" s="37" t="str">
        <f>CONCATENATE(B2,C2,D2,E2)</f>
        <v>13-150Regional ConsortiaN/APerkins IB, Leadership</v>
      </c>
      <c r="B2" s="51" t="s">
        <v>264</v>
      </c>
      <c r="C2" s="37" t="s">
        <v>265</v>
      </c>
      <c r="D2" s="37" t="s">
        <v>225</v>
      </c>
      <c r="E2" s="50" t="s">
        <v>299</v>
      </c>
      <c r="F2" s="65">
        <f>SUM(H2,J2)</f>
        <v>370000</v>
      </c>
      <c r="G2" s="50" t="s">
        <v>295</v>
      </c>
      <c r="H2" s="65">
        <v>300000</v>
      </c>
      <c r="I2" s="50" t="s">
        <v>296</v>
      </c>
      <c r="J2" s="65">
        <v>70000</v>
      </c>
      <c r="P2" s="50" t="s">
        <v>263</v>
      </c>
      <c r="Q2" s="37" t="str">
        <f>'Do First'!C18</f>
        <v>Clean Energy Job Creation</v>
      </c>
    </row>
    <row r="3" spans="1:19" x14ac:dyDescent="0.25">
      <c r="A3" s="37" t="str">
        <f t="shared" ref="A3:A42" si="0">CONCATENATE(B3,C3,D3,E3)</f>
        <v>13-151Sector NavigatorSN-Advance Manufacturing SectorSB 1402 (EWD)</v>
      </c>
      <c r="B3" s="51" t="s">
        <v>270</v>
      </c>
      <c r="C3" s="37" t="s">
        <v>297</v>
      </c>
      <c r="D3" s="37" t="s">
        <v>345</v>
      </c>
      <c r="E3" s="50" t="s">
        <v>271</v>
      </c>
      <c r="F3" s="65">
        <f>SUM(H3,J3,L3)</f>
        <v>372500</v>
      </c>
      <c r="G3" s="50" t="s">
        <v>274</v>
      </c>
      <c r="H3" s="65">
        <v>172500</v>
      </c>
      <c r="I3" s="50" t="s">
        <v>278</v>
      </c>
      <c r="J3" s="65">
        <v>50000</v>
      </c>
      <c r="K3" s="50" t="s">
        <v>279</v>
      </c>
      <c r="L3" s="65">
        <v>150000</v>
      </c>
      <c r="P3" s="50" t="s">
        <v>322</v>
      </c>
      <c r="Q3" s="37" t="str">
        <f>'Do First'!D10</f>
        <v>San Diego/Imperial, Desert/Inland Empire Region</v>
      </c>
    </row>
    <row r="4" spans="1:19" x14ac:dyDescent="0.25">
      <c r="A4" s="37" t="str">
        <f t="shared" si="0"/>
        <v>13-151Sector NavigatorSN-Advance Transportation &amp; Renewables SectorSB 1402 (EWD)</v>
      </c>
      <c r="B4" s="51" t="s">
        <v>270</v>
      </c>
      <c r="C4" s="37" t="s">
        <v>297</v>
      </c>
      <c r="D4" s="37" t="s">
        <v>346</v>
      </c>
      <c r="E4" s="50" t="s">
        <v>271</v>
      </c>
      <c r="F4" s="65">
        <f t="shared" ref="F4:F12" si="1">SUM(H4,J4,L4)</f>
        <v>372500</v>
      </c>
      <c r="G4" s="50" t="s">
        <v>274</v>
      </c>
      <c r="H4" s="65">
        <v>172500</v>
      </c>
      <c r="I4" s="50" t="s">
        <v>278</v>
      </c>
      <c r="J4" s="65">
        <v>50000</v>
      </c>
      <c r="K4" s="50" t="s">
        <v>279</v>
      </c>
      <c r="L4" s="65">
        <v>150000</v>
      </c>
      <c r="P4" s="50" t="s">
        <v>316</v>
      </c>
      <c r="Q4" s="37" t="str">
        <f>'Do First'!F20</f>
        <v>SB 73 (Prop 39)</v>
      </c>
    </row>
    <row r="5" spans="1:19" x14ac:dyDescent="0.25">
      <c r="A5" s="37" t="str">
        <f t="shared" si="0"/>
        <v>13-151Sector NavigatorSN-Energy (Efficiency) &amp; Utilities SectorSB 1402 (EWD)</v>
      </c>
      <c r="B5" s="51" t="s">
        <v>270</v>
      </c>
      <c r="C5" s="37" t="s">
        <v>297</v>
      </c>
      <c r="D5" s="37" t="s">
        <v>347</v>
      </c>
      <c r="E5" s="50" t="s">
        <v>271</v>
      </c>
      <c r="F5" s="65">
        <f t="shared" si="1"/>
        <v>372500</v>
      </c>
      <c r="G5" s="50" t="s">
        <v>274</v>
      </c>
      <c r="H5" s="65">
        <v>172500</v>
      </c>
      <c r="I5" s="50" t="s">
        <v>278</v>
      </c>
      <c r="J5" s="65">
        <v>50000</v>
      </c>
      <c r="K5" s="50" t="s">
        <v>279</v>
      </c>
      <c r="L5" s="65">
        <v>150000</v>
      </c>
      <c r="P5" s="50" t="s">
        <v>326</v>
      </c>
      <c r="Q5" s="66">
        <f>VLOOKUP(S5,A:F,6,0)</f>
        <v>350000</v>
      </c>
      <c r="S5" s="37" t="str">
        <f>CONCATENATE(Q1,Q2,Q3,Q4)</f>
        <v>13-177Clean Energy Job CreationSan Diego/Imperial, Desert/Inland Empire RegionSB 73 (Prop 39)</v>
      </c>
    </row>
    <row r="6" spans="1:19" x14ac:dyDescent="0.25">
      <c r="A6" s="37" t="str">
        <f t="shared" si="0"/>
        <v>13-151Sector NavigatorSN-Health SectorSB 1402 (EWD)</v>
      </c>
      <c r="B6" s="51" t="s">
        <v>270</v>
      </c>
      <c r="C6" s="37" t="s">
        <v>297</v>
      </c>
      <c r="D6" s="37" t="s">
        <v>348</v>
      </c>
      <c r="E6" s="50" t="s">
        <v>271</v>
      </c>
      <c r="F6" s="65">
        <f t="shared" si="1"/>
        <v>372500</v>
      </c>
      <c r="G6" s="50" t="s">
        <v>274</v>
      </c>
      <c r="H6" s="65">
        <v>172500</v>
      </c>
      <c r="I6" s="50" t="s">
        <v>278</v>
      </c>
      <c r="J6" s="65">
        <v>50000</v>
      </c>
      <c r="K6" s="50" t="s">
        <v>279</v>
      </c>
      <c r="L6" s="65">
        <v>150000</v>
      </c>
      <c r="P6" s="50" t="s">
        <v>319</v>
      </c>
      <c r="Q6" s="37" t="str">
        <f>'Do First'!I20</f>
        <v/>
      </c>
    </row>
    <row r="7" spans="1:19" x14ac:dyDescent="0.25">
      <c r="A7" s="37" t="str">
        <f t="shared" si="0"/>
        <v>13-151Sector NavigatorSN-Life Sciences/Biotech SectorSB 1402 (EWD)</v>
      </c>
      <c r="B7" s="51" t="s">
        <v>270</v>
      </c>
      <c r="C7" s="37" t="s">
        <v>297</v>
      </c>
      <c r="D7" s="37" t="s">
        <v>349</v>
      </c>
      <c r="E7" s="50" t="s">
        <v>271</v>
      </c>
      <c r="F7" s="65">
        <f t="shared" si="1"/>
        <v>372500</v>
      </c>
      <c r="G7" s="50" t="s">
        <v>274</v>
      </c>
      <c r="H7" s="65">
        <v>172500</v>
      </c>
      <c r="I7" s="50" t="s">
        <v>278</v>
      </c>
      <c r="J7" s="65">
        <v>50000</v>
      </c>
      <c r="K7" s="50" t="s">
        <v>279</v>
      </c>
      <c r="L7" s="65">
        <v>150000</v>
      </c>
      <c r="P7" s="50" t="s">
        <v>320</v>
      </c>
      <c r="Q7" s="37" t="str">
        <f>'Do First'!K20</f>
        <v/>
      </c>
    </row>
    <row r="8" spans="1:19" x14ac:dyDescent="0.25">
      <c r="A8" s="37" t="str">
        <f t="shared" si="0"/>
        <v>13-151Sector NavigatorSN-Info &amp; Comm Tech (ICT)/Digital Media SectorSB 1402 (EWD)</v>
      </c>
      <c r="B8" s="51" t="s">
        <v>270</v>
      </c>
      <c r="C8" s="37" t="s">
        <v>297</v>
      </c>
      <c r="D8" s="37" t="s">
        <v>350</v>
      </c>
      <c r="E8" s="50" t="s">
        <v>271</v>
      </c>
      <c r="F8" s="65">
        <f t="shared" si="1"/>
        <v>372500</v>
      </c>
      <c r="G8" s="50" t="s">
        <v>274</v>
      </c>
      <c r="H8" s="65">
        <v>172500</v>
      </c>
      <c r="I8" s="50" t="s">
        <v>278</v>
      </c>
      <c r="J8" s="65">
        <v>50000</v>
      </c>
      <c r="K8" s="50" t="s">
        <v>279</v>
      </c>
      <c r="L8" s="65">
        <v>150000</v>
      </c>
      <c r="P8" s="50" t="s">
        <v>321</v>
      </c>
      <c r="Q8" s="37" t="str">
        <f>'Do First'!M20</f>
        <v/>
      </c>
    </row>
    <row r="9" spans="1:19" x14ac:dyDescent="0.25">
      <c r="A9" s="37" t="str">
        <f t="shared" si="0"/>
        <v>13-151Sector NavigatorSN-Global Trade &amp; Logistics SectorSB 1402 (EWD)</v>
      </c>
      <c r="B9" s="51" t="s">
        <v>270</v>
      </c>
      <c r="C9" s="37" t="s">
        <v>297</v>
      </c>
      <c r="D9" s="37" t="s">
        <v>351</v>
      </c>
      <c r="E9" s="50" t="s">
        <v>271</v>
      </c>
      <c r="F9" s="65">
        <f t="shared" si="1"/>
        <v>372500</v>
      </c>
      <c r="G9" s="50" t="s">
        <v>274</v>
      </c>
      <c r="H9" s="65">
        <v>172500</v>
      </c>
      <c r="I9" s="50" t="s">
        <v>278</v>
      </c>
      <c r="J9" s="65">
        <v>50000</v>
      </c>
      <c r="K9" s="50" t="s">
        <v>279</v>
      </c>
      <c r="L9" s="65">
        <v>150000</v>
      </c>
    </row>
    <row r="10" spans="1:19" x14ac:dyDescent="0.25">
      <c r="A10" s="37" t="str">
        <f t="shared" si="0"/>
        <v>13-151Sector NavigatorSN-Agriculture, Water &amp; Environment Tech SectorSB 1402 (EWD)</v>
      </c>
      <c r="B10" s="51" t="s">
        <v>270</v>
      </c>
      <c r="C10" s="37" t="s">
        <v>297</v>
      </c>
      <c r="D10" s="37" t="s">
        <v>352</v>
      </c>
      <c r="E10" s="50" t="s">
        <v>271</v>
      </c>
      <c r="F10" s="65">
        <f t="shared" si="1"/>
        <v>372500</v>
      </c>
      <c r="G10" s="50" t="s">
        <v>274</v>
      </c>
      <c r="H10" s="65">
        <v>172500</v>
      </c>
      <c r="I10" s="50" t="s">
        <v>278</v>
      </c>
      <c r="J10" s="65">
        <v>50000</v>
      </c>
      <c r="K10" s="50" t="s">
        <v>279</v>
      </c>
      <c r="L10" s="65">
        <v>150000</v>
      </c>
      <c r="P10" s="50" t="s">
        <v>323</v>
      </c>
    </row>
    <row r="11" spans="1:19" x14ac:dyDescent="0.25">
      <c r="A11" s="37" t="str">
        <f t="shared" si="0"/>
        <v>13-151Sector NavigatorSN-Retail/Hospitality/Tourism/Learn &amp; Earn SectorSB 1402 (EWD)</v>
      </c>
      <c r="B11" s="51" t="s">
        <v>270</v>
      </c>
      <c r="C11" s="37" t="s">
        <v>297</v>
      </c>
      <c r="D11" s="37" t="s">
        <v>353</v>
      </c>
      <c r="E11" s="50" t="s">
        <v>271</v>
      </c>
      <c r="F11" s="65">
        <f t="shared" si="1"/>
        <v>372500</v>
      </c>
      <c r="G11" s="50" t="s">
        <v>274</v>
      </c>
      <c r="H11" s="65">
        <v>172500</v>
      </c>
      <c r="I11" s="50" t="s">
        <v>278</v>
      </c>
      <c r="J11" s="65">
        <v>50000</v>
      </c>
      <c r="K11" s="50" t="s">
        <v>279</v>
      </c>
      <c r="L11" s="65">
        <v>150000</v>
      </c>
      <c r="P11" s="50" t="s">
        <v>324</v>
      </c>
    </row>
    <row r="12" spans="1:19" x14ac:dyDescent="0.25">
      <c r="A12" s="37" t="str">
        <f t="shared" si="0"/>
        <v>13-151Sector NavigatorSN-Small Business SectorSB 1402 (EWD)</v>
      </c>
      <c r="B12" s="51" t="s">
        <v>270</v>
      </c>
      <c r="C12" s="37" t="s">
        <v>297</v>
      </c>
      <c r="D12" s="37" t="s">
        <v>354</v>
      </c>
      <c r="E12" s="50" t="s">
        <v>271</v>
      </c>
      <c r="F12" s="65">
        <f t="shared" si="1"/>
        <v>372500</v>
      </c>
      <c r="G12" s="50" t="s">
        <v>274</v>
      </c>
      <c r="H12" s="65">
        <v>172500</v>
      </c>
      <c r="I12" s="50" t="s">
        <v>278</v>
      </c>
      <c r="J12" s="65">
        <v>50000</v>
      </c>
      <c r="K12" s="50" t="s">
        <v>279</v>
      </c>
      <c r="L12" s="65">
        <v>150000</v>
      </c>
      <c r="P12" s="50" t="s">
        <v>325</v>
      </c>
    </row>
    <row r="13" spans="1:19" x14ac:dyDescent="0.25">
      <c r="A13" s="37" t="str">
        <f t="shared" si="0"/>
        <v>13-152Deputy Sector NavigatorDSN-Advance Manufacturing SectorSB 1402 (EWD)</v>
      </c>
      <c r="B13" s="51" t="s">
        <v>285</v>
      </c>
      <c r="C13" s="37" t="s">
        <v>255</v>
      </c>
      <c r="D13" s="37" t="s">
        <v>355</v>
      </c>
      <c r="E13" s="50" t="s">
        <v>271</v>
      </c>
      <c r="F13" s="65">
        <v>200000</v>
      </c>
      <c r="M13" s="50" t="s">
        <v>283</v>
      </c>
      <c r="N13" s="66">
        <v>100000</v>
      </c>
    </row>
    <row r="14" spans="1:19" x14ac:dyDescent="0.25">
      <c r="A14" s="37" t="str">
        <f t="shared" si="0"/>
        <v>13-153Deputy Sector NavigatorDSN-Advance Transportation &amp; Renewables SectorSB 1402 (EWD)</v>
      </c>
      <c r="B14" s="51" t="s">
        <v>286</v>
      </c>
      <c r="C14" s="37" t="s">
        <v>255</v>
      </c>
      <c r="D14" s="37" t="s">
        <v>356</v>
      </c>
      <c r="E14" s="50" t="s">
        <v>271</v>
      </c>
      <c r="F14" s="65">
        <v>200000</v>
      </c>
      <c r="M14" s="50" t="s">
        <v>283</v>
      </c>
      <c r="N14" s="66">
        <v>100000</v>
      </c>
    </row>
    <row r="15" spans="1:19" x14ac:dyDescent="0.25">
      <c r="A15" s="37" t="str">
        <f t="shared" si="0"/>
        <v>13-154Deputy Sector NavigatorDSN-Life Sciences/Biotech SectorSB 1402 (EWD)</v>
      </c>
      <c r="B15" s="51" t="s">
        <v>287</v>
      </c>
      <c r="C15" s="37" t="s">
        <v>255</v>
      </c>
      <c r="D15" s="37" t="s">
        <v>357</v>
      </c>
      <c r="E15" s="50" t="s">
        <v>271</v>
      </c>
      <c r="F15" s="65">
        <v>200000</v>
      </c>
      <c r="M15" s="50" t="s">
        <v>283</v>
      </c>
      <c r="N15" s="66">
        <v>100000</v>
      </c>
      <c r="P15" s="50" t="s">
        <v>317</v>
      </c>
      <c r="Q15" s="37" t="str">
        <f>'Do First'!F24</f>
        <v/>
      </c>
    </row>
    <row r="16" spans="1:19" x14ac:dyDescent="0.25">
      <c r="A16" s="37" t="str">
        <f t="shared" si="0"/>
        <v>13-155Deputy Sector NavigatorDSN-Agriculture, Water &amp; Environment Tech SectorSB 1402 (EWD)</v>
      </c>
      <c r="B16" s="51" t="s">
        <v>288</v>
      </c>
      <c r="C16" s="37" t="s">
        <v>255</v>
      </c>
      <c r="D16" s="37" t="s">
        <v>358</v>
      </c>
      <c r="E16" s="50" t="s">
        <v>271</v>
      </c>
      <c r="F16" s="65">
        <v>200000</v>
      </c>
      <c r="M16" s="50" t="s">
        <v>283</v>
      </c>
      <c r="N16" s="66">
        <v>100000</v>
      </c>
    </row>
    <row r="17" spans="1:14" x14ac:dyDescent="0.25">
      <c r="A17" s="37" t="str">
        <f t="shared" si="0"/>
        <v>13-156Deputy Sector NavigatorDSN-Health SectorSB 1402 (EWD)</v>
      </c>
      <c r="B17" s="51" t="s">
        <v>289</v>
      </c>
      <c r="C17" s="37" t="s">
        <v>255</v>
      </c>
      <c r="D17" s="37" t="s">
        <v>359</v>
      </c>
      <c r="E17" s="50" t="s">
        <v>271</v>
      </c>
      <c r="F17" s="65">
        <v>200000</v>
      </c>
      <c r="M17" s="50" t="s">
        <v>283</v>
      </c>
      <c r="N17" s="66">
        <v>100000</v>
      </c>
    </row>
    <row r="18" spans="1:14" x14ac:dyDescent="0.25">
      <c r="A18" s="37" t="str">
        <f t="shared" si="0"/>
        <v>13-157Deputy Sector NavigatorDSN-Global Trade &amp; Logistics SectorSB 1402 (EWD)</v>
      </c>
      <c r="B18" s="51" t="s">
        <v>290</v>
      </c>
      <c r="C18" s="37" t="s">
        <v>255</v>
      </c>
      <c r="D18" s="37" t="s">
        <v>360</v>
      </c>
      <c r="E18" s="50" t="s">
        <v>271</v>
      </c>
      <c r="F18" s="65">
        <v>200000</v>
      </c>
      <c r="M18" s="50" t="s">
        <v>283</v>
      </c>
      <c r="N18" s="66">
        <v>100000</v>
      </c>
    </row>
    <row r="19" spans="1:14" x14ac:dyDescent="0.25">
      <c r="A19" s="37" t="str">
        <f t="shared" si="0"/>
        <v>13-158Deputy Sector NavigatorDSN-Info &amp; Comm Tech (ICT)/Digital Media SectorSB 1402 (EWD)</v>
      </c>
      <c r="B19" s="51" t="s">
        <v>291</v>
      </c>
      <c r="C19" s="37" t="s">
        <v>255</v>
      </c>
      <c r="D19" s="37" t="s">
        <v>361</v>
      </c>
      <c r="E19" s="50" t="s">
        <v>271</v>
      </c>
      <c r="F19" s="65">
        <v>200000</v>
      </c>
      <c r="M19" s="50" t="s">
        <v>283</v>
      </c>
      <c r="N19" s="66">
        <v>100000</v>
      </c>
    </row>
    <row r="20" spans="1:14" x14ac:dyDescent="0.25">
      <c r="A20" s="37" t="str">
        <f t="shared" si="0"/>
        <v>13-159Deputy Sector NavigatorDSN-Small Business SectorSB 1402 (EWD)</v>
      </c>
      <c r="B20" s="51" t="s">
        <v>292</v>
      </c>
      <c r="C20" s="37" t="s">
        <v>255</v>
      </c>
      <c r="D20" s="37" t="s">
        <v>362</v>
      </c>
      <c r="E20" s="50" t="s">
        <v>271</v>
      </c>
      <c r="F20" s="65">
        <v>200000</v>
      </c>
      <c r="M20" s="50" t="s">
        <v>283</v>
      </c>
      <c r="N20" s="66">
        <v>100000</v>
      </c>
    </row>
    <row r="21" spans="1:14" x14ac:dyDescent="0.25">
      <c r="A21" s="37" t="str">
        <f t="shared" si="0"/>
        <v>13-160Deputy Sector NavigatorDSN-Energy (Efficiency) &amp; Utilities SectorSB 1402 (EWD)</v>
      </c>
      <c r="B21" s="51" t="s">
        <v>293</v>
      </c>
      <c r="C21" s="37" t="s">
        <v>255</v>
      </c>
      <c r="D21" s="37" t="s">
        <v>363</v>
      </c>
      <c r="E21" s="50" t="s">
        <v>271</v>
      </c>
      <c r="F21" s="65">
        <v>200000</v>
      </c>
      <c r="M21" s="50" t="s">
        <v>283</v>
      </c>
      <c r="N21" s="66">
        <v>100000</v>
      </c>
    </row>
    <row r="22" spans="1:14" x14ac:dyDescent="0.25">
      <c r="A22" s="37" t="str">
        <f t="shared" si="0"/>
        <v>13-161Deputy Sector NavigatorDSN-Retail/Hospitality/Tourism/Learn &amp; Earn SectorSB 1402 (EWD)</v>
      </c>
      <c r="B22" s="51" t="s">
        <v>294</v>
      </c>
      <c r="C22" s="37" t="s">
        <v>255</v>
      </c>
      <c r="D22" s="37" t="s">
        <v>364</v>
      </c>
      <c r="E22" s="50" t="s">
        <v>271</v>
      </c>
      <c r="F22" s="65">
        <v>200000</v>
      </c>
      <c r="M22" s="50" t="s">
        <v>283</v>
      </c>
      <c r="N22" s="66">
        <v>100000</v>
      </c>
    </row>
    <row r="23" spans="1:14" x14ac:dyDescent="0.25">
      <c r="A23" s="37" t="str">
        <f t="shared" si="0"/>
        <v>13-164Career Technical Education Pathways ProgramCTE-Northern Inland, Northern Coastal, Greater Sacramento RegionSB 1070 (CTE)</v>
      </c>
      <c r="B23" s="51" t="s">
        <v>301</v>
      </c>
      <c r="C23" s="37" t="s">
        <v>302</v>
      </c>
      <c r="D23" s="37" t="s">
        <v>394</v>
      </c>
      <c r="E23" s="50" t="s">
        <v>327</v>
      </c>
      <c r="F23" s="65">
        <v>200000</v>
      </c>
    </row>
    <row r="24" spans="1:14" x14ac:dyDescent="0.25">
      <c r="A24" s="37" t="str">
        <f>CONCATENATE(B24,C24,D24,E24)</f>
        <v>13-164Career Technical Education Pathways ProgramCTE-San Francisco/San Mateo, East Bay, Silicon Valley, North Bay, Santa Cruz/Monterey RegionSB 1070 (CTE)</v>
      </c>
      <c r="B24" s="51" t="s">
        <v>301</v>
      </c>
      <c r="C24" s="37" t="s">
        <v>302</v>
      </c>
      <c r="D24" s="37" t="s">
        <v>395</v>
      </c>
      <c r="E24" s="50" t="s">
        <v>327</v>
      </c>
      <c r="F24" s="65">
        <v>200000</v>
      </c>
    </row>
    <row r="25" spans="1:14" x14ac:dyDescent="0.25">
      <c r="A25" s="37" t="str">
        <f>CONCATENATE(B25,C25,D25,E25)</f>
        <v>13-164Career Technical Education Pathways ProgramCTE-Central Valley, Mother Lode RegionSB 1070 (CTE)</v>
      </c>
      <c r="B25" s="51" t="s">
        <v>301</v>
      </c>
      <c r="C25" s="37" t="s">
        <v>302</v>
      </c>
      <c r="D25" s="37" t="s">
        <v>390</v>
      </c>
      <c r="E25" s="50" t="s">
        <v>327</v>
      </c>
      <c r="F25" s="65">
        <v>200000</v>
      </c>
    </row>
    <row r="26" spans="1:14" x14ac:dyDescent="0.25">
      <c r="A26" s="37" t="str">
        <f t="shared" si="0"/>
        <v>13-164Career Technical Education Pathways ProgramCTE-South Central RegionSB 1070 (CTE)</v>
      </c>
      <c r="B26" s="51" t="s">
        <v>301</v>
      </c>
      <c r="C26" s="37" t="s">
        <v>302</v>
      </c>
      <c r="D26" s="37" t="s">
        <v>377</v>
      </c>
      <c r="E26" s="50" t="s">
        <v>327</v>
      </c>
      <c r="F26" s="65">
        <v>200000</v>
      </c>
    </row>
    <row r="27" spans="1:14" x14ac:dyDescent="0.25">
      <c r="A27" s="37" t="str">
        <f t="shared" si="0"/>
        <v>13-164Career Technical Education Pathways ProgramCTE-San Diego/Imperial RegionSB 1070 (CTE)</v>
      </c>
      <c r="B27" s="51" t="s">
        <v>301</v>
      </c>
      <c r="C27" s="37" t="s">
        <v>302</v>
      </c>
      <c r="D27" s="37" t="s">
        <v>378</v>
      </c>
      <c r="E27" s="50" t="s">
        <v>327</v>
      </c>
      <c r="F27" s="65">
        <v>200000</v>
      </c>
    </row>
    <row r="28" spans="1:14" x14ac:dyDescent="0.25">
      <c r="A28" s="37" t="str">
        <f t="shared" si="0"/>
        <v>13-164Career Technical Education Pathways ProgramCTE-Desert/Inland Empire RegionSB 1070 (CTE)</v>
      </c>
      <c r="B28" s="51" t="s">
        <v>301</v>
      </c>
      <c r="C28" s="37" t="s">
        <v>302</v>
      </c>
      <c r="D28" s="37" t="s">
        <v>379</v>
      </c>
      <c r="E28" s="50" t="s">
        <v>327</v>
      </c>
      <c r="F28" s="65">
        <v>200000</v>
      </c>
    </row>
    <row r="29" spans="1:14" x14ac:dyDescent="0.25">
      <c r="A29" s="37" t="str">
        <f t="shared" si="0"/>
        <v>13-164Career Technical Education Pathways ProgramCTE-LA County RegionSB 1070 (CTE)</v>
      </c>
      <c r="B29" s="51" t="s">
        <v>301</v>
      </c>
      <c r="C29" s="37" t="s">
        <v>302</v>
      </c>
      <c r="D29" s="37" t="s">
        <v>391</v>
      </c>
      <c r="E29" s="50" t="s">
        <v>327</v>
      </c>
      <c r="F29" s="65">
        <v>200000</v>
      </c>
    </row>
    <row r="30" spans="1:14" x14ac:dyDescent="0.25">
      <c r="A30" s="37" t="str">
        <f t="shared" si="0"/>
        <v>13-164Career Technical Education Pathways ProgramCTE-Orange County RegionSB 1070 (CTE)</v>
      </c>
      <c r="B30" s="51" t="s">
        <v>301</v>
      </c>
      <c r="C30" s="37" t="s">
        <v>302</v>
      </c>
      <c r="D30" s="37" t="s">
        <v>392</v>
      </c>
      <c r="E30" s="50" t="s">
        <v>327</v>
      </c>
      <c r="F30" s="65">
        <v>200000</v>
      </c>
    </row>
    <row r="31" spans="1:14" x14ac:dyDescent="0.25">
      <c r="A31" s="37" t="str">
        <f t="shared" si="0"/>
        <v>13-305Technical Assistance Provider CoETAP-Region ASB 1402 (EWD)</v>
      </c>
      <c r="B31" s="51" t="s">
        <v>272</v>
      </c>
      <c r="C31" s="37" t="s">
        <v>298</v>
      </c>
      <c r="D31" s="37" t="s">
        <v>367</v>
      </c>
      <c r="E31" s="50" t="s">
        <v>271</v>
      </c>
      <c r="F31" s="65">
        <v>148500</v>
      </c>
    </row>
    <row r="32" spans="1:14" x14ac:dyDescent="0.25">
      <c r="A32" s="37" t="str">
        <f t="shared" si="0"/>
        <v>13-305Technical Assistance Provider CoETAP-Macro Region BSB 1402 (EWD)</v>
      </c>
      <c r="B32" s="51" t="s">
        <v>272</v>
      </c>
      <c r="C32" s="37" t="s">
        <v>298</v>
      </c>
      <c r="D32" s="37" t="s">
        <v>365</v>
      </c>
      <c r="E32" s="50" t="s">
        <v>271</v>
      </c>
      <c r="F32" s="65">
        <v>200000</v>
      </c>
    </row>
    <row r="33" spans="1:6" x14ac:dyDescent="0.25">
      <c r="A33" s="37" t="str">
        <f t="shared" si="0"/>
        <v>13-305Technical Assistance Provider CoETAP-Region CSB 1402 (EWD)</v>
      </c>
      <c r="B33" s="51" t="s">
        <v>272</v>
      </c>
      <c r="C33" s="37" t="s">
        <v>298</v>
      </c>
      <c r="D33" s="37" t="s">
        <v>368</v>
      </c>
      <c r="E33" s="50" t="s">
        <v>271</v>
      </c>
      <c r="F33" s="65">
        <v>148500</v>
      </c>
    </row>
    <row r="34" spans="1:6" x14ac:dyDescent="0.25">
      <c r="A34" s="37" t="str">
        <f t="shared" si="0"/>
        <v>13-305Technical Assistance Provider CoETAP-Region DSB 1402 (EWD)</v>
      </c>
      <c r="B34" s="51" t="s">
        <v>272</v>
      </c>
      <c r="C34" s="37" t="s">
        <v>298</v>
      </c>
      <c r="D34" s="37" t="s">
        <v>369</v>
      </c>
      <c r="E34" s="50" t="s">
        <v>271</v>
      </c>
      <c r="F34" s="65">
        <v>148500</v>
      </c>
    </row>
    <row r="35" spans="1:6" x14ac:dyDescent="0.25">
      <c r="A35" s="37" t="str">
        <f t="shared" si="0"/>
        <v>13-305Technical Assistance Provider CoETAP-Region ESB 1402 (EWD)</v>
      </c>
      <c r="B35" s="51" t="s">
        <v>272</v>
      </c>
      <c r="C35" s="37" t="s">
        <v>298</v>
      </c>
      <c r="D35" s="37" t="s">
        <v>370</v>
      </c>
      <c r="E35" s="50" t="s">
        <v>271</v>
      </c>
      <c r="F35" s="65">
        <v>148500</v>
      </c>
    </row>
    <row r="36" spans="1:6" x14ac:dyDescent="0.25">
      <c r="A36" s="37" t="str">
        <f t="shared" si="0"/>
        <v>13-305Technical Assistance Provider CoETAP-Region FSB 1402 (EWD)</v>
      </c>
      <c r="B36" s="51" t="s">
        <v>272</v>
      </c>
      <c r="C36" s="37" t="s">
        <v>298</v>
      </c>
      <c r="D36" s="37" t="s">
        <v>371</v>
      </c>
      <c r="E36" s="50" t="s">
        <v>271</v>
      </c>
      <c r="F36" s="65">
        <v>148500</v>
      </c>
    </row>
    <row r="37" spans="1:6" x14ac:dyDescent="0.25">
      <c r="A37" s="37" t="str">
        <f t="shared" si="0"/>
        <v>13-305Technical Assistance Provider CoETAP-Macro Region GSB 1402 (EWD)</v>
      </c>
      <c r="B37" s="51" t="s">
        <v>272</v>
      </c>
      <c r="C37" s="37" t="s">
        <v>298</v>
      </c>
      <c r="D37" s="37" t="s">
        <v>366</v>
      </c>
      <c r="E37" s="50" t="s">
        <v>271</v>
      </c>
      <c r="F37" s="65">
        <v>200000</v>
      </c>
    </row>
    <row r="38" spans="1:6" x14ac:dyDescent="0.25">
      <c r="A38" s="37" t="str">
        <f t="shared" si="0"/>
        <v>13-177Clean Energy Job CreationNorthern Inland, Northern Coastal, Greater Sacramento RegionSB 73 (Prop 39)</v>
      </c>
      <c r="B38" s="50" t="s">
        <v>462</v>
      </c>
      <c r="C38" s="48" t="s">
        <v>463</v>
      </c>
      <c r="D38" s="37" t="s">
        <v>465</v>
      </c>
      <c r="E38" s="50" t="s">
        <v>464</v>
      </c>
      <c r="F38" s="65">
        <v>350000</v>
      </c>
    </row>
    <row r="39" spans="1:6" x14ac:dyDescent="0.25">
      <c r="A39" s="37" t="str">
        <f t="shared" si="0"/>
        <v>13-177Clean Energy Job CreationSan Francisco/San Mateo, East Bay, Silicon Valley, North Bay, Santa Cruz/Monterey RegionSB 73 (Prop 39)</v>
      </c>
      <c r="B39" s="50" t="s">
        <v>462</v>
      </c>
      <c r="C39" s="48" t="s">
        <v>463</v>
      </c>
      <c r="D39" s="37" t="s">
        <v>466</v>
      </c>
      <c r="E39" s="50" t="s">
        <v>464</v>
      </c>
      <c r="F39" s="65">
        <v>350000</v>
      </c>
    </row>
    <row r="40" spans="1:6" x14ac:dyDescent="0.25">
      <c r="A40" s="37" t="str">
        <f t="shared" si="0"/>
        <v>13-177Clean Energy Job CreationCentral Valley, Mother Lode, South Central RegionSB 73 (Prop 39)</v>
      </c>
      <c r="B40" s="50" t="s">
        <v>462</v>
      </c>
      <c r="C40" s="48" t="s">
        <v>463</v>
      </c>
      <c r="D40" s="37" t="s">
        <v>467</v>
      </c>
      <c r="E40" s="50" t="s">
        <v>464</v>
      </c>
      <c r="F40" s="65">
        <v>350000</v>
      </c>
    </row>
    <row r="41" spans="1:6" x14ac:dyDescent="0.25">
      <c r="A41" s="37" t="str">
        <f t="shared" si="0"/>
        <v>13-177Clean Energy Job CreationSan Diego/Imperial, Desert/Inland Empire RegionSB 73 (Prop 39)</v>
      </c>
      <c r="B41" s="50" t="s">
        <v>462</v>
      </c>
      <c r="C41" s="48" t="s">
        <v>463</v>
      </c>
      <c r="D41" s="37" t="s">
        <v>468</v>
      </c>
      <c r="E41" s="50" t="s">
        <v>464</v>
      </c>
      <c r="F41" s="65">
        <v>350000</v>
      </c>
    </row>
    <row r="42" spans="1:6" x14ac:dyDescent="0.25">
      <c r="A42" s="37" t="str">
        <f t="shared" si="0"/>
        <v>13-177Clean Energy Job CreationLA County/Orange County RegionSB 73 (Prop 39)</v>
      </c>
      <c r="B42" s="50" t="s">
        <v>462</v>
      </c>
      <c r="C42" s="48" t="s">
        <v>463</v>
      </c>
      <c r="D42" s="37" t="s">
        <v>469</v>
      </c>
      <c r="E42" s="50" t="s">
        <v>464</v>
      </c>
      <c r="F42" s="65">
        <v>350000</v>
      </c>
    </row>
    <row r="51" spans="6:6" x14ac:dyDescent="0.25">
      <c r="F51" s="37"/>
    </row>
  </sheetData>
  <sheetProtection password="8802" sheet="1" objects="1" scenarios="1"/>
  <pageMargins left="0.7" right="0.7" top="0.75" bottom="0.75" header="0.3" footer="0.3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J10"/>
  <sheetViews>
    <sheetView workbookViewId="0">
      <selection activeCell="A11" sqref="A11"/>
    </sheetView>
  </sheetViews>
  <sheetFormatPr defaultRowHeight="15" x14ac:dyDescent="0.25"/>
  <cols>
    <col min="1" max="1" width="62.28515625" style="50" bestFit="1" customWidth="1"/>
    <col min="2" max="2" width="33.42578125" style="50" customWidth="1"/>
    <col min="3" max="3" width="16.42578125" style="50" customWidth="1"/>
    <col min="4" max="5" width="50.85546875" style="50" bestFit="1" customWidth="1"/>
    <col min="6" max="6" width="64" style="50" bestFit="1" customWidth="1"/>
    <col min="7" max="8" width="16.7109375" style="50" customWidth="1"/>
    <col min="9" max="9" width="4.140625" style="37" customWidth="1"/>
    <col min="10" max="10" width="40.140625" style="37" customWidth="1"/>
    <col min="11" max="16384" width="9.140625" style="37"/>
  </cols>
  <sheetData>
    <row r="1" spans="1:10" x14ac:dyDescent="0.25">
      <c r="A1" s="50" t="s">
        <v>266</v>
      </c>
      <c r="B1" s="50" t="s">
        <v>267</v>
      </c>
      <c r="C1" s="50" t="s">
        <v>329</v>
      </c>
      <c r="D1" s="50" t="s">
        <v>275</v>
      </c>
      <c r="E1" s="50" t="s">
        <v>276</v>
      </c>
      <c r="F1" s="50" t="s">
        <v>277</v>
      </c>
      <c r="G1" s="50" t="s">
        <v>268</v>
      </c>
      <c r="J1" s="62" t="str">
        <f>'Do First'!C18</f>
        <v>Clean Energy Job Creation</v>
      </c>
    </row>
    <row r="2" spans="1:10" x14ac:dyDescent="0.25">
      <c r="A2" s="37" t="s">
        <v>265</v>
      </c>
      <c r="B2" s="50" t="s">
        <v>299</v>
      </c>
      <c r="C2" s="50" t="s">
        <v>329</v>
      </c>
      <c r="D2" s="50" t="s">
        <v>295</v>
      </c>
      <c r="E2" s="50" t="s">
        <v>296</v>
      </c>
    </row>
    <row r="3" spans="1:10" x14ac:dyDescent="0.25">
      <c r="A3" s="37" t="s">
        <v>297</v>
      </c>
      <c r="B3" s="50" t="s">
        <v>271</v>
      </c>
      <c r="C3" s="50" t="s">
        <v>329</v>
      </c>
      <c r="D3" s="50" t="s">
        <v>274</v>
      </c>
      <c r="E3" s="50" t="s">
        <v>278</v>
      </c>
      <c r="F3" s="50" t="s">
        <v>279</v>
      </c>
      <c r="I3" s="37" t="s">
        <v>316</v>
      </c>
      <c r="J3" s="37" t="str">
        <f>IF('Do First'!F20="","",'Do First'!F20)</f>
        <v>SB 73 (Prop 39)</v>
      </c>
    </row>
    <row r="4" spans="1:10" x14ac:dyDescent="0.25">
      <c r="A4" s="37" t="s">
        <v>255</v>
      </c>
      <c r="B4" s="50" t="s">
        <v>271</v>
      </c>
      <c r="C4" s="50" t="s">
        <v>329</v>
      </c>
      <c r="G4" s="50" t="s">
        <v>283</v>
      </c>
      <c r="H4" s="50" t="s">
        <v>329</v>
      </c>
      <c r="J4" s="37" t="str">
        <f>VLOOKUP($J1,$A:H,3,0)</f>
        <v>Total</v>
      </c>
    </row>
    <row r="5" spans="1:10" x14ac:dyDescent="0.25">
      <c r="A5" s="48" t="s">
        <v>302</v>
      </c>
      <c r="B5" s="50" t="s">
        <v>327</v>
      </c>
      <c r="C5" s="50" t="s">
        <v>329</v>
      </c>
      <c r="I5" s="63">
        <v>1</v>
      </c>
      <c r="J5" s="37">
        <f>VLOOKUP($J1,$A:H,4,0)</f>
        <v>0</v>
      </c>
    </row>
    <row r="6" spans="1:10" x14ac:dyDescent="0.25">
      <c r="A6" s="37" t="s">
        <v>298</v>
      </c>
      <c r="B6" s="50" t="s">
        <v>271</v>
      </c>
      <c r="C6" s="50" t="s">
        <v>329</v>
      </c>
      <c r="I6" s="63" t="s">
        <v>1</v>
      </c>
      <c r="J6" s="37">
        <f>VLOOKUP($J1,$A:H,5,0)</f>
        <v>0</v>
      </c>
    </row>
    <row r="7" spans="1:10" x14ac:dyDescent="0.25">
      <c r="A7" s="48" t="s">
        <v>463</v>
      </c>
      <c r="B7" s="50" t="s">
        <v>464</v>
      </c>
      <c r="C7" s="50" t="s">
        <v>329</v>
      </c>
      <c r="I7" s="63" t="s">
        <v>2</v>
      </c>
      <c r="J7" s="37">
        <f>VLOOKUP($J1,$A:H,6,0)</f>
        <v>0</v>
      </c>
    </row>
    <row r="8" spans="1:10" x14ac:dyDescent="0.25">
      <c r="I8" s="37" t="s">
        <v>317</v>
      </c>
      <c r="J8" s="37" t="str">
        <f>IF('Do First'!F24="","",'Do First'!F24)</f>
        <v/>
      </c>
    </row>
    <row r="9" spans="1:10" x14ac:dyDescent="0.25">
      <c r="J9" s="37">
        <f>VLOOKUP($J1,$A:H,8,0)</f>
        <v>0</v>
      </c>
    </row>
    <row r="10" spans="1:10" x14ac:dyDescent="0.25">
      <c r="J10" s="37">
        <f>VLOOKUP($J1,$A:H,8,0)</f>
        <v>0</v>
      </c>
    </row>
  </sheetData>
  <sheetProtection password="8802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44"/>
  <sheetViews>
    <sheetView zoomScaleNormal="100" workbookViewId="0">
      <selection activeCell="G9" sqref="G9"/>
    </sheetView>
  </sheetViews>
  <sheetFormatPr defaultRowHeight="10.199999999999999" x14ac:dyDescent="0.2"/>
  <cols>
    <col min="1" max="1" width="13" style="8" customWidth="1"/>
    <col min="2" max="2" width="8" style="8" customWidth="1"/>
    <col min="3" max="3" width="45.42578125" style="8" customWidth="1"/>
    <col min="4" max="4" width="10.5703125" style="8" customWidth="1"/>
    <col min="5" max="5" width="9.140625" style="8"/>
    <col min="6" max="6" width="9.7109375" style="8" customWidth="1"/>
    <col min="7" max="7" width="18.5703125" style="8" customWidth="1"/>
    <col min="8" max="8" width="17.42578125" style="8" customWidth="1"/>
    <col min="9" max="9" width="27.85546875" style="8" customWidth="1"/>
    <col min="10" max="16384" width="9.140625" style="8"/>
  </cols>
  <sheetData>
    <row r="1" spans="1:7" ht="16.2" customHeight="1" x14ac:dyDescent="0.2">
      <c r="A1" s="24" t="s">
        <v>35</v>
      </c>
      <c r="B1" s="25"/>
      <c r="C1" s="5"/>
      <c r="D1" s="5"/>
      <c r="E1" s="5"/>
      <c r="F1" s="5"/>
      <c r="G1" s="5"/>
    </row>
    <row r="2" spans="1:7" ht="16.2" customHeight="1" x14ac:dyDescent="0.2">
      <c r="A2" s="24" t="s">
        <v>253</v>
      </c>
      <c r="B2" s="25"/>
      <c r="C2" s="5"/>
      <c r="D2" s="5"/>
      <c r="E2" s="5"/>
      <c r="F2" s="39"/>
      <c r="G2" s="39"/>
    </row>
    <row r="3" spans="1:7" ht="25.05" customHeight="1" x14ac:dyDescent="0.3">
      <c r="A3" s="25"/>
      <c r="B3" s="25"/>
      <c r="C3" s="5"/>
      <c r="D3" s="5"/>
      <c r="E3" s="26" t="s">
        <v>373</v>
      </c>
      <c r="F3" s="245" t="str">
        <f>'Do First'!D16</f>
        <v>13-177</v>
      </c>
      <c r="G3" s="245"/>
    </row>
    <row r="4" spans="1:7" x14ac:dyDescent="0.2">
      <c r="A4" s="5"/>
      <c r="B4" s="5"/>
      <c r="C4" s="5"/>
      <c r="D4" s="5"/>
      <c r="E4" s="5"/>
      <c r="F4" s="5"/>
      <c r="G4" s="5"/>
    </row>
    <row r="5" spans="1:7" ht="21" x14ac:dyDescent="0.4">
      <c r="A5" s="246" t="s">
        <v>236</v>
      </c>
      <c r="B5" s="246"/>
      <c r="C5" s="246"/>
      <c r="D5" s="246"/>
      <c r="E5" s="246"/>
      <c r="F5" s="246"/>
      <c r="G5" s="246"/>
    </row>
    <row r="6" spans="1:7" ht="10.8" thickBot="1" x14ac:dyDescent="0.25">
      <c r="A6" s="5"/>
      <c r="B6" s="5"/>
      <c r="C6" s="5"/>
      <c r="D6" s="5"/>
      <c r="E6" s="5"/>
      <c r="F6" s="5"/>
      <c r="G6" s="5"/>
    </row>
    <row r="7" spans="1:7" s="38" customFormat="1" ht="22.05" customHeight="1" x14ac:dyDescent="0.3">
      <c r="A7" s="104" t="s">
        <v>374</v>
      </c>
      <c r="B7" s="248" t="str">
        <f>'Do First'!D12</f>
        <v>Southwestern CCD</v>
      </c>
      <c r="C7" s="248"/>
      <c r="D7" s="248"/>
      <c r="E7" s="248"/>
      <c r="F7" s="248"/>
      <c r="G7" s="249"/>
    </row>
    <row r="8" spans="1:7" s="38" customFormat="1" ht="22.05" customHeight="1" x14ac:dyDescent="0.3">
      <c r="A8" s="100" t="s">
        <v>237</v>
      </c>
      <c r="B8" s="230"/>
      <c r="C8" s="230"/>
      <c r="D8" s="230"/>
      <c r="E8" s="230"/>
      <c r="F8" s="230"/>
      <c r="G8" s="247"/>
    </row>
    <row r="9" spans="1:7" s="38" customFormat="1" ht="22.05" customHeight="1" x14ac:dyDescent="0.3">
      <c r="A9" s="100" t="s">
        <v>448</v>
      </c>
      <c r="B9" s="230"/>
      <c r="C9" s="230"/>
      <c r="D9" s="101" t="s">
        <v>242</v>
      </c>
      <c r="E9" s="206" t="s">
        <v>449</v>
      </c>
      <c r="F9" s="101" t="s">
        <v>450</v>
      </c>
      <c r="G9" s="191"/>
    </row>
    <row r="10" spans="1:7" s="38" customFormat="1" ht="4.95" customHeight="1" thickBot="1" x14ac:dyDescent="0.35">
      <c r="A10" s="41"/>
      <c r="B10" s="42"/>
      <c r="C10" s="42"/>
      <c r="D10" s="42"/>
      <c r="E10" s="42"/>
      <c r="F10" s="42"/>
      <c r="G10" s="43"/>
    </row>
    <row r="11" spans="1:7" s="38" customFormat="1" ht="7.95" customHeight="1" thickBot="1" x14ac:dyDescent="0.35">
      <c r="A11" s="44"/>
      <c r="B11" s="44"/>
      <c r="C11" s="44"/>
      <c r="D11" s="44"/>
      <c r="E11" s="44"/>
      <c r="F11" s="44"/>
      <c r="G11" s="44"/>
    </row>
    <row r="12" spans="1:7" s="38" customFormat="1" ht="19.8" customHeight="1" x14ac:dyDescent="0.3">
      <c r="A12" s="242" t="s">
        <v>453</v>
      </c>
      <c r="B12" s="243"/>
      <c r="C12" s="243"/>
      <c r="D12" s="243"/>
      <c r="E12" s="243"/>
      <c r="F12" s="243"/>
      <c r="G12" s="244"/>
    </row>
    <row r="13" spans="1:7" s="38" customFormat="1" ht="22.05" customHeight="1" x14ac:dyDescent="0.3">
      <c r="A13" s="105" t="s">
        <v>31</v>
      </c>
      <c r="B13" s="230"/>
      <c r="C13" s="230"/>
      <c r="D13" s="106" t="s">
        <v>238</v>
      </c>
      <c r="E13" s="239"/>
      <c r="F13" s="239"/>
      <c r="G13" s="240"/>
    </row>
    <row r="14" spans="1:7" s="38" customFormat="1" ht="22.05" customHeight="1" x14ac:dyDescent="0.3">
      <c r="A14" s="107" t="s">
        <v>32</v>
      </c>
      <c r="B14" s="241"/>
      <c r="C14" s="241"/>
      <c r="D14" s="106" t="s">
        <v>239</v>
      </c>
      <c r="E14" s="239"/>
      <c r="F14" s="239"/>
      <c r="G14" s="240"/>
    </row>
    <row r="15" spans="1:7" s="38" customFormat="1" ht="22.05" customHeight="1" x14ac:dyDescent="0.3">
      <c r="A15" s="228" t="s">
        <v>451</v>
      </c>
      <c r="B15" s="229"/>
      <c r="C15" s="230"/>
      <c r="D15" s="230"/>
      <c r="E15" s="237"/>
      <c r="F15" s="237"/>
      <c r="G15" s="238"/>
    </row>
    <row r="16" spans="1:7" s="38" customFormat="1" ht="4.95" customHeight="1" thickBot="1" x14ac:dyDescent="0.35">
      <c r="A16" s="41"/>
      <c r="B16" s="42"/>
      <c r="C16" s="42"/>
      <c r="D16" s="42"/>
      <c r="E16" s="42"/>
      <c r="F16" s="42"/>
      <c r="G16" s="43"/>
    </row>
    <row r="17" spans="1:7" s="38" customFormat="1" ht="7.95" customHeight="1" thickBot="1" x14ac:dyDescent="0.35"/>
    <row r="18" spans="1:7" s="38" customFormat="1" ht="19.95" customHeight="1" x14ac:dyDescent="0.3">
      <c r="A18" s="231" t="s">
        <v>254</v>
      </c>
      <c r="B18" s="232"/>
      <c r="C18" s="232"/>
      <c r="D18" s="232"/>
      <c r="E18" s="232"/>
      <c r="F18" s="232"/>
      <c r="G18" s="233"/>
    </row>
    <row r="19" spans="1:7" s="38" customFormat="1" ht="22.05" customHeight="1" x14ac:dyDescent="0.3">
      <c r="A19" s="105" t="s">
        <v>31</v>
      </c>
      <c r="B19" s="230"/>
      <c r="C19" s="230"/>
      <c r="D19" s="106" t="s">
        <v>238</v>
      </c>
      <c r="E19" s="239"/>
      <c r="F19" s="239"/>
      <c r="G19" s="240"/>
    </row>
    <row r="20" spans="1:7" s="38" customFormat="1" ht="22.05" customHeight="1" x14ac:dyDescent="0.3">
      <c r="A20" s="107" t="s">
        <v>32</v>
      </c>
      <c r="B20" s="241"/>
      <c r="C20" s="241"/>
      <c r="D20" s="106" t="s">
        <v>239</v>
      </c>
      <c r="E20" s="239"/>
      <c r="F20" s="239"/>
      <c r="G20" s="240"/>
    </row>
    <row r="21" spans="1:7" s="38" customFormat="1" ht="22.05" customHeight="1" x14ac:dyDescent="0.3">
      <c r="A21" s="228" t="s">
        <v>451</v>
      </c>
      <c r="B21" s="229"/>
      <c r="C21" s="230"/>
      <c r="D21" s="230"/>
      <c r="E21" s="237"/>
      <c r="F21" s="237"/>
      <c r="G21" s="238"/>
    </row>
    <row r="22" spans="1:7" s="38" customFormat="1" ht="4.95" customHeight="1" thickBot="1" x14ac:dyDescent="0.35">
      <c r="A22" s="41"/>
      <c r="B22" s="42"/>
      <c r="C22" s="42"/>
      <c r="D22" s="42"/>
      <c r="E22" s="42"/>
      <c r="F22" s="42"/>
      <c r="G22" s="43"/>
    </row>
    <row r="23" spans="1:7" s="38" customFormat="1" ht="7.95" customHeight="1" thickBot="1" x14ac:dyDescent="0.35"/>
    <row r="24" spans="1:7" s="38" customFormat="1" ht="19.95" customHeight="1" x14ac:dyDescent="0.3">
      <c r="A24" s="231" t="s">
        <v>243</v>
      </c>
      <c r="B24" s="232"/>
      <c r="C24" s="232"/>
      <c r="D24" s="232"/>
      <c r="E24" s="232"/>
      <c r="F24" s="232"/>
      <c r="G24" s="233"/>
    </row>
    <row r="25" spans="1:7" s="38" customFormat="1" ht="22.05" customHeight="1" x14ac:dyDescent="0.3">
      <c r="A25" s="105" t="s">
        <v>31</v>
      </c>
      <c r="B25" s="230"/>
      <c r="C25" s="230"/>
      <c r="D25" s="106" t="s">
        <v>238</v>
      </c>
      <c r="E25" s="239"/>
      <c r="F25" s="239"/>
      <c r="G25" s="240"/>
    </row>
    <row r="26" spans="1:7" s="38" customFormat="1" ht="22.05" customHeight="1" x14ac:dyDescent="0.3">
      <c r="A26" s="107" t="s">
        <v>32</v>
      </c>
      <c r="B26" s="241"/>
      <c r="C26" s="241"/>
      <c r="D26" s="106" t="s">
        <v>239</v>
      </c>
      <c r="E26" s="239"/>
      <c r="F26" s="239"/>
      <c r="G26" s="240"/>
    </row>
    <row r="27" spans="1:7" s="38" customFormat="1" ht="22.05" customHeight="1" x14ac:dyDescent="0.3">
      <c r="A27" s="228" t="s">
        <v>451</v>
      </c>
      <c r="B27" s="229"/>
      <c r="C27" s="230"/>
      <c r="D27" s="230"/>
      <c r="E27" s="237"/>
      <c r="F27" s="237"/>
      <c r="G27" s="238"/>
    </row>
    <row r="28" spans="1:7" s="38" customFormat="1" ht="7.95" customHeight="1" x14ac:dyDescent="0.3">
      <c r="A28" s="40"/>
      <c r="B28" s="44"/>
      <c r="C28" s="44"/>
      <c r="D28" s="44"/>
      <c r="E28" s="44"/>
      <c r="F28" s="44"/>
      <c r="G28" s="45"/>
    </row>
    <row r="29" spans="1:7" s="38" customFormat="1" ht="19.95" customHeight="1" x14ac:dyDescent="0.3">
      <c r="A29" s="234" t="s">
        <v>240</v>
      </c>
      <c r="B29" s="235"/>
      <c r="C29" s="235"/>
      <c r="D29" s="235"/>
      <c r="E29" s="235"/>
      <c r="F29" s="235"/>
      <c r="G29" s="236"/>
    </row>
    <row r="30" spans="1:7" s="38" customFormat="1" ht="22.05" customHeight="1" x14ac:dyDescent="0.3">
      <c r="A30" s="105" t="s">
        <v>31</v>
      </c>
      <c r="B30" s="230"/>
      <c r="C30" s="230"/>
      <c r="D30" s="106" t="s">
        <v>238</v>
      </c>
      <c r="E30" s="239"/>
      <c r="F30" s="239"/>
      <c r="G30" s="240"/>
    </row>
    <row r="31" spans="1:7" s="38" customFormat="1" ht="22.05" customHeight="1" x14ac:dyDescent="0.3">
      <c r="A31" s="107" t="s">
        <v>32</v>
      </c>
      <c r="B31" s="241"/>
      <c r="C31" s="241"/>
      <c r="D31" s="106" t="s">
        <v>239</v>
      </c>
      <c r="E31" s="239"/>
      <c r="F31" s="239"/>
      <c r="G31" s="240"/>
    </row>
    <row r="32" spans="1:7" s="38" customFormat="1" ht="22.05" customHeight="1" x14ac:dyDescent="0.3">
      <c r="A32" s="228" t="s">
        <v>451</v>
      </c>
      <c r="B32" s="229"/>
      <c r="C32" s="230"/>
      <c r="D32" s="230"/>
      <c r="E32" s="237"/>
      <c r="F32" s="237"/>
      <c r="G32" s="238"/>
    </row>
    <row r="33" spans="1:7" s="38" customFormat="1" ht="4.95" customHeight="1" thickBot="1" x14ac:dyDescent="0.35">
      <c r="A33" s="41"/>
      <c r="B33" s="42"/>
      <c r="C33" s="42"/>
      <c r="D33" s="42"/>
      <c r="E33" s="42"/>
      <c r="F33" s="42"/>
      <c r="G33" s="43"/>
    </row>
    <row r="34" spans="1:7" s="38" customFormat="1" ht="7.95" customHeight="1" thickBot="1" x14ac:dyDescent="0.35"/>
    <row r="35" spans="1:7" s="38" customFormat="1" ht="19.95" customHeight="1" x14ac:dyDescent="0.3">
      <c r="A35" s="231" t="s">
        <v>452</v>
      </c>
      <c r="B35" s="232"/>
      <c r="C35" s="232"/>
      <c r="D35" s="232"/>
      <c r="E35" s="232"/>
      <c r="F35" s="232"/>
      <c r="G35" s="233"/>
    </row>
    <row r="36" spans="1:7" s="38" customFormat="1" ht="22.05" customHeight="1" x14ac:dyDescent="0.3">
      <c r="A36" s="105" t="s">
        <v>31</v>
      </c>
      <c r="B36" s="230"/>
      <c r="C36" s="230"/>
      <c r="D36" s="106" t="s">
        <v>238</v>
      </c>
      <c r="E36" s="239"/>
      <c r="F36" s="239"/>
      <c r="G36" s="240"/>
    </row>
    <row r="37" spans="1:7" s="38" customFormat="1" ht="22.05" customHeight="1" x14ac:dyDescent="0.3">
      <c r="A37" s="107" t="s">
        <v>32</v>
      </c>
      <c r="B37" s="241"/>
      <c r="C37" s="241"/>
      <c r="D37" s="106" t="s">
        <v>239</v>
      </c>
      <c r="E37" s="239"/>
      <c r="F37" s="239"/>
      <c r="G37" s="240"/>
    </row>
    <row r="38" spans="1:7" s="38" customFormat="1" ht="22.05" customHeight="1" x14ac:dyDescent="0.3">
      <c r="A38" s="228" t="s">
        <v>451</v>
      </c>
      <c r="B38" s="229"/>
      <c r="C38" s="230"/>
      <c r="D38" s="230"/>
      <c r="E38" s="237"/>
      <c r="F38" s="237"/>
      <c r="G38" s="238"/>
    </row>
    <row r="39" spans="1:7" s="38" customFormat="1" ht="7.95" customHeight="1" x14ac:dyDescent="0.3">
      <c r="A39" s="40"/>
      <c r="B39" s="44"/>
      <c r="C39" s="44"/>
      <c r="D39" s="44"/>
      <c r="E39" s="44"/>
      <c r="F39" s="44"/>
      <c r="G39" s="45"/>
    </row>
    <row r="40" spans="1:7" s="38" customFormat="1" ht="19.95" customHeight="1" x14ac:dyDescent="0.3">
      <c r="A40" s="234" t="s">
        <v>241</v>
      </c>
      <c r="B40" s="235"/>
      <c r="C40" s="235"/>
      <c r="D40" s="235"/>
      <c r="E40" s="235"/>
      <c r="F40" s="235"/>
      <c r="G40" s="236"/>
    </row>
    <row r="41" spans="1:7" s="38" customFormat="1" ht="22.05" customHeight="1" x14ac:dyDescent="0.3">
      <c r="A41" s="105" t="s">
        <v>31</v>
      </c>
      <c r="B41" s="230"/>
      <c r="C41" s="230"/>
      <c r="D41" s="106" t="s">
        <v>238</v>
      </c>
      <c r="E41" s="239"/>
      <c r="F41" s="239"/>
      <c r="G41" s="240"/>
    </row>
    <row r="42" spans="1:7" s="38" customFormat="1" ht="22.05" customHeight="1" x14ac:dyDescent="0.3">
      <c r="A42" s="107" t="s">
        <v>32</v>
      </c>
      <c r="B42" s="241"/>
      <c r="C42" s="241"/>
      <c r="D42" s="106" t="s">
        <v>239</v>
      </c>
      <c r="E42" s="239"/>
      <c r="F42" s="239"/>
      <c r="G42" s="240"/>
    </row>
    <row r="43" spans="1:7" s="38" customFormat="1" ht="22.05" customHeight="1" x14ac:dyDescent="0.3">
      <c r="A43" s="228" t="s">
        <v>451</v>
      </c>
      <c r="B43" s="229"/>
      <c r="C43" s="230"/>
      <c r="D43" s="230"/>
      <c r="E43" s="237"/>
      <c r="F43" s="237"/>
      <c r="G43" s="238"/>
    </row>
    <row r="44" spans="1:7" s="38" customFormat="1" ht="4.95" customHeight="1" thickBot="1" x14ac:dyDescent="0.35">
      <c r="A44" s="41"/>
      <c r="B44" s="42"/>
      <c r="C44" s="42"/>
      <c r="D44" s="42"/>
      <c r="E44" s="42"/>
      <c r="F44" s="42"/>
      <c r="G44" s="43"/>
    </row>
  </sheetData>
  <sheetProtection password="89C2" sheet="1" objects="1" scenarios="1" selectLockedCells="1"/>
  <mergeCells count="53">
    <mergeCell ref="A35:G35"/>
    <mergeCell ref="A43:B43"/>
    <mergeCell ref="C43:D43"/>
    <mergeCell ref="A40:G40"/>
    <mergeCell ref="E43:G43"/>
    <mergeCell ref="E38:G38"/>
    <mergeCell ref="B41:C41"/>
    <mergeCell ref="E41:G41"/>
    <mergeCell ref="B42:C42"/>
    <mergeCell ref="E42:G42"/>
    <mergeCell ref="A38:B38"/>
    <mergeCell ref="C38:D38"/>
    <mergeCell ref="B36:C36"/>
    <mergeCell ref="E36:G36"/>
    <mergeCell ref="B37:C37"/>
    <mergeCell ref="E37:G37"/>
    <mergeCell ref="A21:B21"/>
    <mergeCell ref="C21:D21"/>
    <mergeCell ref="E21:G21"/>
    <mergeCell ref="F3:G3"/>
    <mergeCell ref="A5:G5"/>
    <mergeCell ref="B19:C19"/>
    <mergeCell ref="E19:G19"/>
    <mergeCell ref="B8:G8"/>
    <mergeCell ref="B7:G7"/>
    <mergeCell ref="B20:C20"/>
    <mergeCell ref="B9:C9"/>
    <mergeCell ref="E14:G14"/>
    <mergeCell ref="E13:G13"/>
    <mergeCell ref="B13:C13"/>
    <mergeCell ref="B14:C14"/>
    <mergeCell ref="E20:G20"/>
    <mergeCell ref="A15:B15"/>
    <mergeCell ref="C15:D15"/>
    <mergeCell ref="A12:G12"/>
    <mergeCell ref="A18:G18"/>
    <mergeCell ref="E15:G15"/>
    <mergeCell ref="A32:B32"/>
    <mergeCell ref="C32:D32"/>
    <mergeCell ref="A24:G24"/>
    <mergeCell ref="A29:G29"/>
    <mergeCell ref="E32:G32"/>
    <mergeCell ref="E27:G27"/>
    <mergeCell ref="B30:C30"/>
    <mergeCell ref="E30:G30"/>
    <mergeCell ref="B31:C31"/>
    <mergeCell ref="E31:G31"/>
    <mergeCell ref="A27:B27"/>
    <mergeCell ref="C27:D27"/>
    <mergeCell ref="E25:G25"/>
    <mergeCell ref="B26:C26"/>
    <mergeCell ref="E26:G26"/>
    <mergeCell ref="B25:C25"/>
  </mergeCells>
  <printOptions horizontalCentered="1"/>
  <pageMargins left="0.25" right="0.25" top="0.3" bottom="0.25" header="0" footer="0"/>
  <pageSetup scale="97" orientation="portrait" r:id="rId1"/>
  <headerFooter alignWithMargins="0">
    <oddFooter>&amp;L2013 CCCCO Forms Package&amp;R10-2013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E7"/>
  <sheetViews>
    <sheetView workbookViewId="0">
      <selection activeCell="B7" sqref="B7"/>
    </sheetView>
  </sheetViews>
  <sheetFormatPr defaultRowHeight="15" x14ac:dyDescent="0.25"/>
  <cols>
    <col min="1" max="1" width="62.28515625" style="50" bestFit="1" customWidth="1"/>
    <col min="2" max="2" width="30.7109375" style="50" customWidth="1"/>
    <col min="3" max="3" width="16.7109375" style="50" customWidth="1"/>
    <col min="4" max="4" width="3.140625" style="37" customWidth="1"/>
    <col min="5" max="5" width="28.7109375" style="37" customWidth="1"/>
    <col min="6" max="16384" width="9.140625" style="37"/>
  </cols>
  <sheetData>
    <row r="1" spans="1:5" x14ac:dyDescent="0.25">
      <c r="A1" s="54" t="s">
        <v>266</v>
      </c>
      <c r="B1" s="54" t="s">
        <v>267</v>
      </c>
      <c r="C1" s="54" t="s">
        <v>268</v>
      </c>
    </row>
    <row r="2" spans="1:5" x14ac:dyDescent="0.25">
      <c r="A2" s="37" t="s">
        <v>265</v>
      </c>
      <c r="B2" s="50" t="s">
        <v>299</v>
      </c>
      <c r="E2" s="37" t="str">
        <f>'Do First'!C18</f>
        <v>Clean Energy Job Creation</v>
      </c>
    </row>
    <row r="3" spans="1:5" x14ac:dyDescent="0.25">
      <c r="A3" s="37" t="s">
        <v>297</v>
      </c>
      <c r="B3" s="50" t="s">
        <v>271</v>
      </c>
    </row>
    <row r="4" spans="1:5" x14ac:dyDescent="0.25">
      <c r="A4" s="37" t="s">
        <v>255</v>
      </c>
      <c r="B4" s="50" t="s">
        <v>271</v>
      </c>
      <c r="C4" s="50" t="s">
        <v>283</v>
      </c>
      <c r="E4" s="37" t="str">
        <f>VLOOKUP(E2,A:C,2,0)</f>
        <v>SB 73 (Prop 39)</v>
      </c>
    </row>
    <row r="5" spans="1:5" x14ac:dyDescent="0.25">
      <c r="A5" s="48" t="s">
        <v>302</v>
      </c>
      <c r="B5" s="50" t="s">
        <v>327</v>
      </c>
      <c r="E5" s="37">
        <f>VLOOKUP(E2,A:C,3,0)</f>
        <v>0</v>
      </c>
    </row>
    <row r="6" spans="1:5" x14ac:dyDescent="0.25">
      <c r="A6" s="37" t="s">
        <v>298</v>
      </c>
      <c r="B6" s="50" t="s">
        <v>271</v>
      </c>
    </row>
    <row r="7" spans="1:5" x14ac:dyDescent="0.25">
      <c r="A7" s="48" t="s">
        <v>463</v>
      </c>
      <c r="B7" s="50" t="s">
        <v>464</v>
      </c>
    </row>
  </sheetData>
  <sheetProtection password="8802" sheet="1" objects="1" scenarios="1"/>
  <autoFilter ref="A1:C5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D73"/>
  <sheetViews>
    <sheetView workbookViewId="0">
      <selection activeCell="G2" sqref="G2"/>
    </sheetView>
  </sheetViews>
  <sheetFormatPr defaultRowHeight="13.8" x14ac:dyDescent="0.25"/>
  <cols>
    <col min="1" max="1" width="35.42578125" style="15" customWidth="1"/>
    <col min="2" max="2" width="13.85546875" style="16" customWidth="1"/>
    <col min="3" max="16384" width="9.140625" style="15"/>
  </cols>
  <sheetData>
    <row r="1" spans="1:4" s="18" customFormat="1" ht="14.4" thickBot="1" x14ac:dyDescent="0.3">
      <c r="A1" s="20" t="s">
        <v>222</v>
      </c>
      <c r="B1" s="19" t="s">
        <v>221</v>
      </c>
    </row>
    <row r="2" spans="1:4" x14ac:dyDescent="0.25">
      <c r="A2" s="11" t="s">
        <v>39</v>
      </c>
      <c r="B2" s="16">
        <v>6</v>
      </c>
      <c r="D2" s="15" t="str">
        <f>'Do First'!D12</f>
        <v>Southwestern CCD</v>
      </c>
    </row>
    <row r="3" spans="1:4" x14ac:dyDescent="0.25">
      <c r="A3" s="11" t="s">
        <v>40</v>
      </c>
      <c r="B3" s="16">
        <v>6</v>
      </c>
    </row>
    <row r="4" spans="1:4" x14ac:dyDescent="0.25">
      <c r="A4" s="11" t="s">
        <v>41</v>
      </c>
      <c r="B4" s="16">
        <v>9</v>
      </c>
      <c r="D4" s="59">
        <f>VLOOKUP(D2,A:B,2,0)</f>
        <v>10</v>
      </c>
    </row>
    <row r="5" spans="1:4" x14ac:dyDescent="0.25">
      <c r="A5" s="11" t="s">
        <v>42</v>
      </c>
      <c r="B5" s="16">
        <v>1</v>
      </c>
    </row>
    <row r="6" spans="1:4" x14ac:dyDescent="0.25">
      <c r="A6" s="11" t="s">
        <v>43</v>
      </c>
      <c r="B6" s="16">
        <v>3</v>
      </c>
    </row>
    <row r="7" spans="1:4" x14ac:dyDescent="0.25">
      <c r="A7" s="11" t="s">
        <v>44</v>
      </c>
      <c r="B7" s="16">
        <v>7</v>
      </c>
    </row>
    <row r="8" spans="1:4" x14ac:dyDescent="0.25">
      <c r="A8" s="11" t="s">
        <v>45</v>
      </c>
      <c r="B8" s="16">
        <v>4</v>
      </c>
    </row>
    <row r="9" spans="1:4" x14ac:dyDescent="0.25">
      <c r="A9" s="11" t="s">
        <v>46</v>
      </c>
      <c r="B9" s="16">
        <v>9</v>
      </c>
    </row>
    <row r="10" spans="1:4" x14ac:dyDescent="0.25">
      <c r="A10" s="11" t="s">
        <v>47</v>
      </c>
      <c r="B10" s="16">
        <v>7</v>
      </c>
    </row>
    <row r="11" spans="1:4" x14ac:dyDescent="0.25">
      <c r="A11" s="11" t="s">
        <v>48</v>
      </c>
      <c r="B11" s="16">
        <v>8</v>
      </c>
    </row>
    <row r="12" spans="1:4" x14ac:dyDescent="0.25">
      <c r="A12" s="11" t="s">
        <v>49</v>
      </c>
      <c r="B12" s="58">
        <v>7</v>
      </c>
    </row>
    <row r="13" spans="1:4" x14ac:dyDescent="0.25">
      <c r="A13" s="11" t="s">
        <v>50</v>
      </c>
      <c r="B13" s="16">
        <v>4</v>
      </c>
    </row>
    <row r="14" spans="1:4" x14ac:dyDescent="0.25">
      <c r="A14" s="11" t="s">
        <v>51</v>
      </c>
      <c r="B14" s="16">
        <v>9</v>
      </c>
    </row>
    <row r="15" spans="1:4" x14ac:dyDescent="0.25">
      <c r="A15" s="11" t="s">
        <v>52</v>
      </c>
      <c r="B15" s="16">
        <v>9</v>
      </c>
    </row>
    <row r="16" spans="1:4" x14ac:dyDescent="0.25">
      <c r="A16" s="11" t="s">
        <v>53</v>
      </c>
      <c r="B16" s="16">
        <v>7</v>
      </c>
    </row>
    <row r="17" spans="1:2" x14ac:dyDescent="0.25">
      <c r="A17" s="11" t="s">
        <v>54</v>
      </c>
      <c r="B17" s="16">
        <v>1</v>
      </c>
    </row>
    <row r="18" spans="1:2" x14ac:dyDescent="0.25">
      <c r="A18" s="11" t="s">
        <v>55</v>
      </c>
      <c r="B18" s="16">
        <v>3</v>
      </c>
    </row>
    <row r="19" spans="1:2" x14ac:dyDescent="0.25">
      <c r="A19" s="11" t="s">
        <v>56</v>
      </c>
      <c r="B19" s="16">
        <v>5</v>
      </c>
    </row>
    <row r="20" spans="1:2" x14ac:dyDescent="0.25">
      <c r="A20" s="11" t="s">
        <v>57</v>
      </c>
      <c r="B20" s="16">
        <v>7</v>
      </c>
    </row>
    <row r="21" spans="1:2" x14ac:dyDescent="0.25">
      <c r="A21" s="11" t="s">
        <v>58</v>
      </c>
      <c r="B21" s="16">
        <v>10</v>
      </c>
    </row>
    <row r="22" spans="1:2" x14ac:dyDescent="0.25">
      <c r="A22" s="11" t="s">
        <v>59</v>
      </c>
      <c r="B22" s="16">
        <v>5</v>
      </c>
    </row>
    <row r="23" spans="1:2" x14ac:dyDescent="0.25">
      <c r="A23" s="11" t="s">
        <v>60</v>
      </c>
      <c r="B23" s="16">
        <v>10</v>
      </c>
    </row>
    <row r="24" spans="1:2" x14ac:dyDescent="0.25">
      <c r="A24" s="11" t="s">
        <v>61</v>
      </c>
      <c r="B24" s="16">
        <v>5</v>
      </c>
    </row>
    <row r="25" spans="1:2" x14ac:dyDescent="0.25">
      <c r="A25" s="11" t="s">
        <v>62</v>
      </c>
      <c r="B25" s="16">
        <v>2</v>
      </c>
    </row>
    <row r="26" spans="1:2" x14ac:dyDescent="0.25">
      <c r="A26" s="11" t="s">
        <v>63</v>
      </c>
      <c r="B26" s="16">
        <v>1</v>
      </c>
    </row>
    <row r="27" spans="1:2" x14ac:dyDescent="0.25">
      <c r="A27" s="11" t="s">
        <v>64</v>
      </c>
      <c r="B27" s="16">
        <v>7</v>
      </c>
    </row>
    <row r="28" spans="1:2" x14ac:dyDescent="0.25">
      <c r="A28" s="11" t="s">
        <v>65</v>
      </c>
      <c r="B28" s="16">
        <v>7</v>
      </c>
    </row>
    <row r="29" spans="1:2" x14ac:dyDescent="0.25">
      <c r="A29" s="11" t="s">
        <v>66</v>
      </c>
      <c r="B29" s="16">
        <v>2</v>
      </c>
    </row>
    <row r="30" spans="1:2" x14ac:dyDescent="0.25">
      <c r="A30" s="11" t="s">
        <v>67</v>
      </c>
      <c r="B30" s="16">
        <v>4</v>
      </c>
    </row>
    <row r="31" spans="1:2" x14ac:dyDescent="0.25">
      <c r="A31" s="11" t="s">
        <v>68</v>
      </c>
      <c r="B31" s="16">
        <v>1</v>
      </c>
    </row>
    <row r="32" spans="1:2" x14ac:dyDescent="0.25">
      <c r="A32" s="11" t="s">
        <v>69</v>
      </c>
      <c r="B32" s="16">
        <v>5</v>
      </c>
    </row>
    <row r="33" spans="1:2" x14ac:dyDescent="0.25">
      <c r="A33" s="11" t="s">
        <v>70</v>
      </c>
      <c r="B33" s="16">
        <v>10</v>
      </c>
    </row>
    <row r="34" spans="1:2" x14ac:dyDescent="0.25">
      <c r="A34" s="11" t="s">
        <v>71</v>
      </c>
      <c r="B34" s="16">
        <v>3</v>
      </c>
    </row>
    <row r="35" spans="1:2" x14ac:dyDescent="0.25">
      <c r="A35" s="11" t="s">
        <v>72</v>
      </c>
      <c r="B35" s="16">
        <v>7</v>
      </c>
    </row>
    <row r="36" spans="1:2" x14ac:dyDescent="0.25">
      <c r="A36" s="11" t="s">
        <v>73</v>
      </c>
      <c r="B36" s="16">
        <v>9</v>
      </c>
    </row>
    <row r="37" spans="1:2" x14ac:dyDescent="0.25">
      <c r="A37" s="11" t="s">
        <v>74</v>
      </c>
      <c r="B37" s="16">
        <v>4</v>
      </c>
    </row>
    <row r="38" spans="1:2" x14ac:dyDescent="0.25">
      <c r="A38" s="11" t="s">
        <v>75</v>
      </c>
      <c r="B38" s="16">
        <v>8</v>
      </c>
    </row>
    <row r="39" spans="1:2" x14ac:dyDescent="0.25">
      <c r="A39" s="11" t="s">
        <v>76</v>
      </c>
      <c r="B39" s="16">
        <v>4</v>
      </c>
    </row>
    <row r="40" spans="1:2" x14ac:dyDescent="0.25">
      <c r="A40" s="11" t="s">
        <v>77</v>
      </c>
      <c r="B40" s="16">
        <v>9</v>
      </c>
    </row>
    <row r="41" spans="1:2" x14ac:dyDescent="0.25">
      <c r="A41" s="11" t="s">
        <v>78</v>
      </c>
      <c r="B41" s="16">
        <v>10</v>
      </c>
    </row>
    <row r="42" spans="1:2" x14ac:dyDescent="0.25">
      <c r="A42" s="11" t="s">
        <v>79</v>
      </c>
      <c r="B42" s="16">
        <v>7</v>
      </c>
    </row>
    <row r="43" spans="1:2" x14ac:dyDescent="0.25">
      <c r="A43" s="11" t="s">
        <v>80</v>
      </c>
      <c r="B43" s="16">
        <v>4</v>
      </c>
    </row>
    <row r="44" spans="1:2" x14ac:dyDescent="0.25">
      <c r="A44" s="11" t="s">
        <v>81</v>
      </c>
      <c r="B44" s="16">
        <v>8</v>
      </c>
    </row>
    <row r="45" spans="1:2" x14ac:dyDescent="0.25">
      <c r="A45" s="11" t="s">
        <v>82</v>
      </c>
      <c r="B45" s="16">
        <v>1</v>
      </c>
    </row>
    <row r="46" spans="1:2" x14ac:dyDescent="0.25">
      <c r="A46" s="11" t="s">
        <v>83</v>
      </c>
      <c r="B46" s="16">
        <v>7</v>
      </c>
    </row>
    <row r="47" spans="1:2" x14ac:dyDescent="0.25">
      <c r="A47" s="17" t="s">
        <v>84</v>
      </c>
      <c r="B47" s="16">
        <v>9</v>
      </c>
    </row>
    <row r="48" spans="1:2" x14ac:dyDescent="0.25">
      <c r="A48" s="17" t="s">
        <v>85</v>
      </c>
      <c r="B48" s="16">
        <v>9</v>
      </c>
    </row>
    <row r="49" spans="1:2" x14ac:dyDescent="0.25">
      <c r="A49" s="17" t="s">
        <v>86</v>
      </c>
      <c r="B49" s="16">
        <v>10</v>
      </c>
    </row>
    <row r="50" spans="1:2" x14ac:dyDescent="0.25">
      <c r="A50" s="17" t="s">
        <v>87</v>
      </c>
      <c r="B50" s="16">
        <v>4</v>
      </c>
    </row>
    <row r="51" spans="1:2" x14ac:dyDescent="0.25">
      <c r="A51" s="17" t="s">
        <v>88</v>
      </c>
      <c r="B51" s="16">
        <v>5</v>
      </c>
    </row>
    <row r="52" spans="1:2" x14ac:dyDescent="0.25">
      <c r="A52" s="17" t="s">
        <v>89</v>
      </c>
      <c r="B52" s="16">
        <v>3</v>
      </c>
    </row>
    <row r="53" spans="1:2" x14ac:dyDescent="0.25">
      <c r="A53" s="17" t="s">
        <v>90</v>
      </c>
      <c r="B53" s="16">
        <v>6</v>
      </c>
    </row>
    <row r="54" spans="1:2" x14ac:dyDescent="0.25">
      <c r="A54" s="17" t="s">
        <v>91</v>
      </c>
      <c r="B54" s="16">
        <v>3</v>
      </c>
    </row>
    <row r="55" spans="1:2" x14ac:dyDescent="0.25">
      <c r="A55" s="17" t="s">
        <v>92</v>
      </c>
      <c r="B55" s="16">
        <v>6</v>
      </c>
    </row>
    <row r="56" spans="1:2" x14ac:dyDescent="0.25">
      <c r="A56" s="17" t="s">
        <v>93</v>
      </c>
      <c r="B56" s="16">
        <v>6</v>
      </c>
    </row>
    <row r="57" spans="1:2" x14ac:dyDescent="0.25">
      <c r="A57" s="17" t="s">
        <v>94</v>
      </c>
      <c r="B57" s="16">
        <v>7</v>
      </c>
    </row>
    <row r="58" spans="1:2" x14ac:dyDescent="0.25">
      <c r="A58" s="17" t="s">
        <v>95</v>
      </c>
      <c r="B58" s="16">
        <v>5</v>
      </c>
    </row>
    <row r="59" spans="1:2" x14ac:dyDescent="0.25">
      <c r="A59" s="17" t="s">
        <v>224</v>
      </c>
      <c r="B59" s="16">
        <v>1</v>
      </c>
    </row>
    <row r="60" spans="1:2" x14ac:dyDescent="0.25">
      <c r="A60" s="17" t="s">
        <v>96</v>
      </c>
      <c r="B60" s="16">
        <v>2</v>
      </c>
    </row>
    <row r="61" spans="1:2" x14ac:dyDescent="0.25">
      <c r="A61" s="17" t="s">
        <v>97</v>
      </c>
      <c r="B61" s="16">
        <v>1</v>
      </c>
    </row>
    <row r="62" spans="1:2" x14ac:dyDescent="0.25">
      <c r="A62" s="17" t="s">
        <v>98</v>
      </c>
      <c r="B62" s="16">
        <v>4</v>
      </c>
    </row>
    <row r="63" spans="1:2" x14ac:dyDescent="0.25">
      <c r="A63" s="17" t="s">
        <v>99</v>
      </c>
      <c r="B63" s="16">
        <v>4</v>
      </c>
    </row>
    <row r="64" spans="1:2" x14ac:dyDescent="0.25">
      <c r="A64" s="11" t="s">
        <v>100</v>
      </c>
      <c r="B64" s="16">
        <v>8</v>
      </c>
    </row>
    <row r="65" spans="1:2" x14ac:dyDescent="0.25">
      <c r="A65" s="11" t="s">
        <v>101</v>
      </c>
      <c r="B65" s="16">
        <v>10</v>
      </c>
    </row>
    <row r="66" spans="1:2" x14ac:dyDescent="0.25">
      <c r="A66" s="11" t="s">
        <v>102</v>
      </c>
      <c r="B66" s="16">
        <v>5</v>
      </c>
    </row>
    <row r="67" spans="1:2" x14ac:dyDescent="0.25">
      <c r="A67" s="11" t="s">
        <v>103</v>
      </c>
      <c r="B67" s="16">
        <v>6</v>
      </c>
    </row>
    <row r="68" spans="1:2" x14ac:dyDescent="0.25">
      <c r="A68" s="11" t="s">
        <v>104</v>
      </c>
      <c r="B68" s="16">
        <v>9</v>
      </c>
    </row>
    <row r="69" spans="1:2" x14ac:dyDescent="0.25">
      <c r="A69" s="11" t="s">
        <v>105</v>
      </c>
      <c r="B69" s="16">
        <v>5</v>
      </c>
    </row>
    <row r="70" spans="1:2" x14ac:dyDescent="0.25">
      <c r="A70" s="11" t="s">
        <v>106</v>
      </c>
      <c r="B70" s="16">
        <v>5</v>
      </c>
    </row>
    <row r="71" spans="1:2" x14ac:dyDescent="0.25">
      <c r="A71" s="11" t="s">
        <v>107</v>
      </c>
      <c r="B71" s="16">
        <v>3</v>
      </c>
    </row>
    <row r="72" spans="1:2" x14ac:dyDescent="0.25">
      <c r="A72" s="11" t="s">
        <v>108</v>
      </c>
      <c r="B72" s="16">
        <v>5</v>
      </c>
    </row>
    <row r="73" spans="1:2" x14ac:dyDescent="0.25">
      <c r="A73" s="11" t="s">
        <v>109</v>
      </c>
      <c r="B73" s="16">
        <v>2</v>
      </c>
    </row>
  </sheetData>
  <sheetProtection password="8802" sheet="1" objects="1" scenarios="1" selectLockedCells="1" selectUnlockedCells="1"/>
  <printOptions horizontalCentered="1"/>
  <pageMargins left="0.25" right="0.25" top="0.75" bottom="0.75" header="0.3" footer="0.3"/>
  <pageSetup scale="97" orientation="portrait" r:id="rId1"/>
  <headerFooter alignWithMargins="0">
    <oddFooter>&amp;LRFA-App Pkg-DepSecNav (7/2013)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12"/>
  <sheetViews>
    <sheetView workbookViewId="0">
      <selection activeCell="A13" sqref="A13"/>
    </sheetView>
  </sheetViews>
  <sheetFormatPr defaultRowHeight="14.4" x14ac:dyDescent="0.3"/>
  <cols>
    <col min="1" max="1" width="27.140625" style="12" bestFit="1" customWidth="1"/>
    <col min="2" max="2" width="9.140625" style="12"/>
    <col min="3" max="3" width="29.85546875" style="12" customWidth="1"/>
    <col min="4" max="16384" width="9.140625" style="12"/>
  </cols>
  <sheetData>
    <row r="1" spans="1:3" x14ac:dyDescent="0.3">
      <c r="A1" s="12" t="str">
        <f>'Do First'!D12</f>
        <v>Southwestern CCD</v>
      </c>
    </row>
    <row r="3" spans="1:3" x14ac:dyDescent="0.3">
      <c r="A3" s="12" t="str">
        <f>IF(VLOOKUP(A$1,'Dropdown List-177'!$B:$L,2,0)=0,"",VLOOKUP(A$1,'Dropdown List-177'!$B:$L,2,0))</f>
        <v>N/A</v>
      </c>
      <c r="C3" s="57"/>
    </row>
    <row r="4" spans="1:3" x14ac:dyDescent="0.3">
      <c r="A4" s="12" t="str">
        <f>IF(VLOOKUP(A$1,'Dropdown List-177'!$B:$L,3,0)=0,"",VLOOKUP(A$1,'Dropdown List-177'!$B:$L,3,0))</f>
        <v>Southwestern College</v>
      </c>
      <c r="C4" s="57"/>
    </row>
    <row r="5" spans="1:3" x14ac:dyDescent="0.3">
      <c r="A5" s="12" t="str">
        <f>IF(VLOOKUP(A$1,'Dropdown List-177'!$B:$L,4,0)=0,"",VLOOKUP(A$1,'Dropdown List-177'!$B:$L,4,0))</f>
        <v xml:space="preserve"> </v>
      </c>
    </row>
    <row r="6" spans="1:3" x14ac:dyDescent="0.3">
      <c r="A6" s="12" t="str">
        <f>IF(VLOOKUP(A$1,'Dropdown List-177'!$B:$L,5,0)=0,"",VLOOKUP(A$1,'Dropdown List-177'!$B:$L,5,0))</f>
        <v xml:space="preserve"> </v>
      </c>
    </row>
    <row r="7" spans="1:3" x14ac:dyDescent="0.3">
      <c r="A7" s="12" t="str">
        <f>IF(VLOOKUP(A$1,'Dropdown List-177'!$B:$L,6,0)=0,"",VLOOKUP(A$1,'Dropdown List-177'!$B:$L,6,0))</f>
        <v xml:space="preserve"> </v>
      </c>
    </row>
    <row r="8" spans="1:3" x14ac:dyDescent="0.3">
      <c r="A8" s="12" t="str">
        <f>IF(VLOOKUP(A$1,'Dropdown List-177'!$B:$L,7,0)=0,"",VLOOKUP(A$1,'Dropdown List-177'!$B:$L,7,0))</f>
        <v xml:space="preserve"> </v>
      </c>
    </row>
    <row r="9" spans="1:3" x14ac:dyDescent="0.3">
      <c r="A9" s="12" t="str">
        <f>IF(VLOOKUP(A$1,'Dropdown List-177'!$B:$L,8,0)=0,"",VLOOKUP(A$1,'Dropdown List-177'!$B:$L,8,0))</f>
        <v xml:space="preserve"> </v>
      </c>
    </row>
    <row r="10" spans="1:3" x14ac:dyDescent="0.3">
      <c r="A10" s="12" t="str">
        <f>IF(VLOOKUP(A$1,'Dropdown List-177'!$B:$L,9,0)=0,"",VLOOKUP(A$1,'Dropdown List-177'!$B:$L,9,0))</f>
        <v xml:space="preserve"> </v>
      </c>
    </row>
    <row r="11" spans="1:3" x14ac:dyDescent="0.3">
      <c r="A11" s="12" t="str">
        <f>IF(VLOOKUP(A$1,'Dropdown List-177'!$B:$L,10,0)=0,"",VLOOKUP(A$1,'Dropdown List-177'!$B:$L,10,0))</f>
        <v xml:space="preserve"> </v>
      </c>
    </row>
    <row r="12" spans="1:3" x14ac:dyDescent="0.3">
      <c r="A12" s="12" t="str">
        <f>IF(VLOOKUP(A$1,'Dropdown List-177'!$B:$L,11,0)=0,"",VLOOKUP(A$1,'Dropdown List-177'!$B:$L,11,0))</f>
        <v xml:space="preserve"> </v>
      </c>
    </row>
  </sheetData>
  <sheetProtection password="8802" sheet="1" objects="1" scenarios="1" selectLockedCells="1" selectUnlockedCells="1"/>
  <printOptions horizontalCentered="1"/>
  <pageMargins left="0.25" right="0.25" top="0.75" bottom="0.75" header="0.3" footer="0.3"/>
  <pageSetup scale="97" orientation="portrait" r:id="rId1"/>
  <headerFooter alignWithMargins="0">
    <oddFooter>&amp;LRFA-App Pkg-DepSecNav (7/2013)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M85"/>
  <sheetViews>
    <sheetView workbookViewId="0"/>
  </sheetViews>
  <sheetFormatPr defaultRowHeight="13.8" x14ac:dyDescent="0.25"/>
  <cols>
    <col min="1" max="1" width="47.7109375" style="16" customWidth="1"/>
    <col min="2" max="2" width="35.42578125" style="15" customWidth="1"/>
    <col min="3" max="3" width="10.140625" style="18" customWidth="1"/>
    <col min="4" max="4" width="46.85546875" style="15" bestFit="1" customWidth="1"/>
    <col min="5" max="5" width="38.28515625" style="15" bestFit="1" customWidth="1"/>
    <col min="6" max="6" width="34.140625" style="15" bestFit="1" customWidth="1"/>
    <col min="7" max="7" width="39.42578125" style="15" bestFit="1" customWidth="1"/>
    <col min="8" max="8" width="33.42578125" style="15" bestFit="1" customWidth="1"/>
    <col min="9" max="9" width="38.42578125" style="15" bestFit="1" customWidth="1"/>
    <col min="10" max="10" width="40" style="15" bestFit="1" customWidth="1"/>
    <col min="11" max="11" width="33" style="15" bestFit="1" customWidth="1"/>
    <col min="12" max="12" width="32" style="15" bestFit="1" customWidth="1"/>
    <col min="13" max="16384" width="9.140625" style="15"/>
  </cols>
  <sheetData>
    <row r="1" spans="1:12" s="18" customFormat="1" ht="14.4" thickBot="1" x14ac:dyDescent="0.3">
      <c r="A1" s="19" t="s">
        <v>221</v>
      </c>
      <c r="B1" s="20" t="s">
        <v>222</v>
      </c>
      <c r="C1" s="21" t="s">
        <v>225</v>
      </c>
      <c r="D1" s="21" t="s">
        <v>226</v>
      </c>
      <c r="E1" s="21" t="s">
        <v>227</v>
      </c>
      <c r="F1" s="21" t="s">
        <v>228</v>
      </c>
      <c r="G1" s="21" t="s">
        <v>229</v>
      </c>
      <c r="H1" s="21" t="s">
        <v>230</v>
      </c>
      <c r="I1" s="21" t="s">
        <v>231</v>
      </c>
      <c r="J1" s="21" t="s">
        <v>232</v>
      </c>
      <c r="K1" s="21" t="s">
        <v>233</v>
      </c>
      <c r="L1" s="21" t="s">
        <v>234</v>
      </c>
    </row>
    <row r="2" spans="1:12" ht="15" x14ac:dyDescent="0.25">
      <c r="A2" s="37" t="s">
        <v>466</v>
      </c>
      <c r="B2" s="207" t="s">
        <v>43</v>
      </c>
      <c r="C2" s="18" t="s">
        <v>225</v>
      </c>
      <c r="D2" s="207" t="s">
        <v>115</v>
      </c>
      <c r="E2" s="207" t="s">
        <v>111</v>
      </c>
      <c r="F2" s="207" t="s">
        <v>111</v>
      </c>
      <c r="G2" s="207" t="s">
        <v>111</v>
      </c>
      <c r="H2" s="207" t="s">
        <v>111</v>
      </c>
      <c r="I2" s="207" t="s">
        <v>111</v>
      </c>
      <c r="J2" s="207" t="s">
        <v>111</v>
      </c>
      <c r="K2" s="207" t="s">
        <v>111</v>
      </c>
      <c r="L2" s="207" t="s">
        <v>111</v>
      </c>
    </row>
    <row r="3" spans="1:12" ht="15" x14ac:dyDescent="0.25">
      <c r="A3" s="37" t="s">
        <v>466</v>
      </c>
      <c r="B3" s="207" t="s">
        <v>45</v>
      </c>
      <c r="C3" s="18" t="s">
        <v>225</v>
      </c>
      <c r="D3" s="207" t="s">
        <v>117</v>
      </c>
      <c r="E3" s="207" t="s">
        <v>118</v>
      </c>
      <c r="F3" s="207" t="s">
        <v>111</v>
      </c>
      <c r="G3" s="207" t="s">
        <v>111</v>
      </c>
      <c r="H3" s="207" t="s">
        <v>111</v>
      </c>
      <c r="I3" s="207" t="s">
        <v>111</v>
      </c>
      <c r="J3" s="207" t="s">
        <v>111</v>
      </c>
      <c r="K3" s="207" t="s">
        <v>111</v>
      </c>
      <c r="L3" s="207" t="s">
        <v>111</v>
      </c>
    </row>
    <row r="4" spans="1:12" ht="15" x14ac:dyDescent="0.25">
      <c r="A4" s="37" t="s">
        <v>466</v>
      </c>
      <c r="B4" s="207" t="s">
        <v>50</v>
      </c>
      <c r="C4" s="18" t="s">
        <v>225</v>
      </c>
      <c r="D4" s="207" t="s">
        <v>124</v>
      </c>
      <c r="E4" s="207" t="s">
        <v>125</v>
      </c>
      <c r="F4" s="207" t="s">
        <v>126</v>
      </c>
      <c r="G4" s="207" t="s">
        <v>111</v>
      </c>
      <c r="H4" s="207" t="s">
        <v>111</v>
      </c>
      <c r="I4" s="207" t="s">
        <v>111</v>
      </c>
      <c r="J4" s="207" t="s">
        <v>111</v>
      </c>
      <c r="K4" s="207" t="s">
        <v>111</v>
      </c>
      <c r="L4" s="207" t="s">
        <v>111</v>
      </c>
    </row>
    <row r="5" spans="1:12" ht="15" x14ac:dyDescent="0.25">
      <c r="A5" s="37" t="s">
        <v>466</v>
      </c>
      <c r="B5" s="207" t="s">
        <v>55</v>
      </c>
      <c r="C5" s="18" t="s">
        <v>225</v>
      </c>
      <c r="D5" s="207" t="s">
        <v>131</v>
      </c>
      <c r="E5" s="207" t="s">
        <v>132</v>
      </c>
      <c r="F5" s="207" t="s">
        <v>111</v>
      </c>
      <c r="G5" s="207" t="s">
        <v>111</v>
      </c>
      <c r="H5" s="207" t="s">
        <v>111</v>
      </c>
      <c r="I5" s="207" t="s">
        <v>111</v>
      </c>
      <c r="J5" s="207" t="s">
        <v>111</v>
      </c>
      <c r="K5" s="207" t="s">
        <v>111</v>
      </c>
      <c r="L5" s="207" t="s">
        <v>111</v>
      </c>
    </row>
    <row r="6" spans="1:12" ht="15" x14ac:dyDescent="0.25">
      <c r="A6" s="37" t="s">
        <v>466</v>
      </c>
      <c r="B6" s="207" t="s">
        <v>56</v>
      </c>
      <c r="C6" s="18" t="s">
        <v>225</v>
      </c>
      <c r="D6" s="207" t="s">
        <v>133</v>
      </c>
      <c r="E6" s="207" t="s">
        <v>111</v>
      </c>
      <c r="F6" s="207" t="s">
        <v>111</v>
      </c>
      <c r="G6" s="207" t="s">
        <v>111</v>
      </c>
      <c r="H6" s="207" t="s">
        <v>111</v>
      </c>
      <c r="I6" s="207" t="s">
        <v>111</v>
      </c>
      <c r="J6" s="207" t="s">
        <v>111</v>
      </c>
      <c r="K6" s="207" t="s">
        <v>111</v>
      </c>
      <c r="L6" s="207" t="s">
        <v>111</v>
      </c>
    </row>
    <row r="7" spans="1:12" ht="15" x14ac:dyDescent="0.25">
      <c r="A7" s="37" t="s">
        <v>466</v>
      </c>
      <c r="B7" s="207" t="s">
        <v>59</v>
      </c>
      <c r="C7" s="18" t="s">
        <v>225</v>
      </c>
      <c r="D7" s="207" t="s">
        <v>137</v>
      </c>
      <c r="E7" s="207" t="s">
        <v>111</v>
      </c>
      <c r="F7" s="207" t="s">
        <v>111</v>
      </c>
      <c r="G7" s="207" t="s">
        <v>111</v>
      </c>
      <c r="H7" s="207" t="s">
        <v>111</v>
      </c>
      <c r="I7" s="207" t="s">
        <v>111</v>
      </c>
      <c r="J7" s="207" t="s">
        <v>111</v>
      </c>
      <c r="K7" s="207" t="s">
        <v>111</v>
      </c>
      <c r="L7" s="207" t="s">
        <v>111</v>
      </c>
    </row>
    <row r="8" spans="1:12" ht="15" x14ac:dyDescent="0.25">
      <c r="A8" s="37" t="s">
        <v>466</v>
      </c>
      <c r="B8" s="207" t="s">
        <v>67</v>
      </c>
      <c r="C8" s="18" t="s">
        <v>225</v>
      </c>
      <c r="D8" s="207" t="s">
        <v>156</v>
      </c>
      <c r="E8" s="207" t="s">
        <v>111</v>
      </c>
      <c r="F8" s="207" t="s">
        <v>111</v>
      </c>
      <c r="G8" s="207" t="s">
        <v>111</v>
      </c>
      <c r="H8" s="207" t="s">
        <v>111</v>
      </c>
      <c r="I8" s="207" t="s">
        <v>111</v>
      </c>
      <c r="J8" s="207" t="s">
        <v>111</v>
      </c>
      <c r="K8" s="207" t="s">
        <v>111</v>
      </c>
      <c r="L8" s="207" t="s">
        <v>111</v>
      </c>
    </row>
    <row r="9" spans="1:12" ht="15" x14ac:dyDescent="0.25">
      <c r="A9" s="37" t="s">
        <v>466</v>
      </c>
      <c r="B9" s="207" t="s">
        <v>71</v>
      </c>
      <c r="C9" s="18" t="s">
        <v>225</v>
      </c>
      <c r="D9" s="207" t="s">
        <v>160</v>
      </c>
      <c r="E9" s="207" t="s">
        <v>111</v>
      </c>
      <c r="F9" s="207" t="s">
        <v>111</v>
      </c>
      <c r="G9" s="207" t="s">
        <v>111</v>
      </c>
      <c r="H9" s="207" t="s">
        <v>111</v>
      </c>
      <c r="I9" s="207" t="s">
        <v>111</v>
      </c>
      <c r="J9" s="207" t="s">
        <v>111</v>
      </c>
      <c r="K9" s="207" t="s">
        <v>111</v>
      </c>
      <c r="L9" s="207" t="s">
        <v>111</v>
      </c>
    </row>
    <row r="10" spans="1:12" ht="15" x14ac:dyDescent="0.25">
      <c r="A10" s="37" t="s">
        <v>466</v>
      </c>
      <c r="B10" s="207" t="s">
        <v>74</v>
      </c>
      <c r="C10" s="18" t="s">
        <v>225</v>
      </c>
      <c r="D10" s="207" t="s">
        <v>163</v>
      </c>
      <c r="E10" s="207" t="s">
        <v>111</v>
      </c>
      <c r="F10" s="207" t="s">
        <v>111</v>
      </c>
      <c r="G10" s="207" t="s">
        <v>111</v>
      </c>
      <c r="H10" s="207" t="s">
        <v>111</v>
      </c>
      <c r="I10" s="207" t="s">
        <v>111</v>
      </c>
      <c r="J10" s="207" t="s">
        <v>111</v>
      </c>
      <c r="K10" s="207" t="s">
        <v>111</v>
      </c>
      <c r="L10" s="207" t="s">
        <v>111</v>
      </c>
    </row>
    <row r="11" spans="1:12" ht="15" x14ac:dyDescent="0.25">
      <c r="A11" s="37" t="s">
        <v>466</v>
      </c>
      <c r="B11" s="207" t="s">
        <v>76</v>
      </c>
      <c r="C11" s="18" t="s">
        <v>225</v>
      </c>
      <c r="D11" s="207" t="s">
        <v>166</v>
      </c>
      <c r="E11" s="207" t="s">
        <v>111</v>
      </c>
      <c r="F11" s="207" t="s">
        <v>111</v>
      </c>
      <c r="G11" s="207" t="s">
        <v>111</v>
      </c>
      <c r="H11" s="207" t="s">
        <v>111</v>
      </c>
      <c r="I11" s="207" t="s">
        <v>111</v>
      </c>
      <c r="J11" s="207" t="s">
        <v>111</v>
      </c>
      <c r="K11" s="207" t="s">
        <v>111</v>
      </c>
      <c r="L11" s="207" t="s">
        <v>111</v>
      </c>
    </row>
    <row r="12" spans="1:12" ht="15" x14ac:dyDescent="0.25">
      <c r="A12" s="37" t="s">
        <v>466</v>
      </c>
      <c r="B12" s="207" t="s">
        <v>80</v>
      </c>
      <c r="C12" s="18" t="s">
        <v>225</v>
      </c>
      <c r="D12" s="207" t="s">
        <v>170</v>
      </c>
      <c r="E12" s="207" t="s">
        <v>171</v>
      </c>
      <c r="F12" s="207" t="s">
        <v>172</v>
      </c>
      <c r="G12" s="207" t="s">
        <v>173</v>
      </c>
      <c r="H12" s="207" t="s">
        <v>111</v>
      </c>
      <c r="I12" s="207" t="s">
        <v>111</v>
      </c>
      <c r="J12" s="207" t="s">
        <v>111</v>
      </c>
      <c r="K12" s="207" t="s">
        <v>111</v>
      </c>
      <c r="L12" s="207" t="s">
        <v>111</v>
      </c>
    </row>
    <row r="13" spans="1:12" ht="15" x14ac:dyDescent="0.25">
      <c r="A13" s="37" t="s">
        <v>466</v>
      </c>
      <c r="B13" s="208" t="s">
        <v>87</v>
      </c>
      <c r="C13" s="23" t="s">
        <v>225</v>
      </c>
      <c r="D13" s="208" t="s">
        <v>185</v>
      </c>
      <c r="E13" s="207" t="s">
        <v>111</v>
      </c>
      <c r="F13" s="207" t="s">
        <v>111</v>
      </c>
      <c r="G13" s="207" t="s">
        <v>111</v>
      </c>
      <c r="H13" s="207" t="s">
        <v>111</v>
      </c>
      <c r="I13" s="207" t="s">
        <v>111</v>
      </c>
      <c r="J13" s="207" t="s">
        <v>111</v>
      </c>
      <c r="K13" s="207" t="s">
        <v>111</v>
      </c>
      <c r="L13" s="207" t="s">
        <v>111</v>
      </c>
    </row>
    <row r="14" spans="1:12" ht="15" x14ac:dyDescent="0.25">
      <c r="A14" s="37" t="s">
        <v>466</v>
      </c>
      <c r="B14" s="208" t="s">
        <v>89</v>
      </c>
      <c r="C14" s="23" t="s">
        <v>225</v>
      </c>
      <c r="D14" s="208" t="s">
        <v>187</v>
      </c>
      <c r="E14" s="207" t="s">
        <v>188</v>
      </c>
      <c r="F14" s="207" t="s">
        <v>111</v>
      </c>
      <c r="G14" s="207" t="s">
        <v>111</v>
      </c>
      <c r="H14" s="207" t="s">
        <v>111</v>
      </c>
      <c r="I14" s="207" t="s">
        <v>111</v>
      </c>
      <c r="J14" s="207" t="s">
        <v>111</v>
      </c>
      <c r="K14" s="207" t="s">
        <v>111</v>
      </c>
      <c r="L14" s="207" t="s">
        <v>111</v>
      </c>
    </row>
    <row r="15" spans="1:12" ht="15" x14ac:dyDescent="0.25">
      <c r="A15" s="37" t="s">
        <v>466</v>
      </c>
      <c r="B15" s="208" t="s">
        <v>91</v>
      </c>
      <c r="C15" s="23" t="s">
        <v>225</v>
      </c>
      <c r="D15" s="208" t="s">
        <v>385</v>
      </c>
      <c r="E15" s="207" t="s">
        <v>190</v>
      </c>
      <c r="F15" s="207" t="s">
        <v>191</v>
      </c>
      <c r="G15" s="207" t="s">
        <v>111</v>
      </c>
      <c r="H15" s="207" t="s">
        <v>111</v>
      </c>
      <c r="I15" s="207" t="s">
        <v>111</v>
      </c>
      <c r="J15" s="207" t="s">
        <v>111</v>
      </c>
      <c r="K15" s="207" t="s">
        <v>111</v>
      </c>
      <c r="L15" s="207" t="s">
        <v>111</v>
      </c>
    </row>
    <row r="16" spans="1:12" ht="15" x14ac:dyDescent="0.25">
      <c r="A16" s="37" t="s">
        <v>466</v>
      </c>
      <c r="B16" s="208" t="s">
        <v>98</v>
      </c>
      <c r="C16" s="23" t="s">
        <v>225</v>
      </c>
      <c r="D16" s="208" t="s">
        <v>199</v>
      </c>
      <c r="E16" s="207" t="s">
        <v>111</v>
      </c>
      <c r="F16" s="207" t="s">
        <v>111</v>
      </c>
      <c r="G16" s="207" t="s">
        <v>111</v>
      </c>
      <c r="H16" s="207" t="s">
        <v>111</v>
      </c>
      <c r="I16" s="207" t="s">
        <v>111</v>
      </c>
      <c r="J16" s="207" t="s">
        <v>111</v>
      </c>
      <c r="K16" s="207" t="s">
        <v>111</v>
      </c>
      <c r="L16" s="207" t="s">
        <v>111</v>
      </c>
    </row>
    <row r="17" spans="1:12" ht="15" x14ac:dyDescent="0.25">
      <c r="A17" s="37" t="s">
        <v>466</v>
      </c>
      <c r="B17" s="208" t="s">
        <v>99</v>
      </c>
      <c r="C17" s="23" t="s">
        <v>225</v>
      </c>
      <c r="D17" s="208" t="s">
        <v>200</v>
      </c>
      <c r="E17" s="207" t="s">
        <v>111</v>
      </c>
      <c r="F17" s="207" t="s">
        <v>111</v>
      </c>
      <c r="G17" s="207" t="s">
        <v>111</v>
      </c>
      <c r="H17" s="207" t="s">
        <v>111</v>
      </c>
      <c r="I17" s="207" t="s">
        <v>111</v>
      </c>
      <c r="J17" s="207" t="s">
        <v>111</v>
      </c>
      <c r="K17" s="207" t="s">
        <v>111</v>
      </c>
      <c r="L17" s="207" t="s">
        <v>111</v>
      </c>
    </row>
    <row r="18" spans="1:12" ht="15" x14ac:dyDescent="0.25">
      <c r="A18" s="37" t="s">
        <v>466</v>
      </c>
      <c r="B18" s="207" t="s">
        <v>107</v>
      </c>
      <c r="C18" s="18" t="s">
        <v>225</v>
      </c>
      <c r="D18" s="207" t="s">
        <v>213</v>
      </c>
      <c r="E18" s="207" t="s">
        <v>214</v>
      </c>
      <c r="F18" s="207" t="s">
        <v>111</v>
      </c>
      <c r="G18" s="207" t="s">
        <v>111</v>
      </c>
      <c r="H18" s="207" t="s">
        <v>111</v>
      </c>
      <c r="I18" s="207" t="s">
        <v>111</v>
      </c>
      <c r="J18" s="207" t="s">
        <v>111</v>
      </c>
      <c r="K18" s="207" t="s">
        <v>111</v>
      </c>
      <c r="L18" s="207" t="s">
        <v>111</v>
      </c>
    </row>
    <row r="19" spans="1:12" ht="15" x14ac:dyDescent="0.25">
      <c r="A19" s="37" t="s">
        <v>467</v>
      </c>
      <c r="B19" s="207" t="s">
        <v>39</v>
      </c>
      <c r="C19" s="18" t="s">
        <v>225</v>
      </c>
      <c r="D19" s="207" t="s">
        <v>110</v>
      </c>
      <c r="E19" s="207" t="s">
        <v>111</v>
      </c>
      <c r="F19" s="207" t="s">
        <v>111</v>
      </c>
      <c r="G19" s="207" t="s">
        <v>111</v>
      </c>
      <c r="H19" s="207" t="s">
        <v>111</v>
      </c>
      <c r="I19" s="207" t="s">
        <v>111</v>
      </c>
      <c r="J19" s="207" t="s">
        <v>111</v>
      </c>
      <c r="K19" s="207" t="s">
        <v>111</v>
      </c>
      <c r="L19" s="207" t="s">
        <v>111</v>
      </c>
    </row>
    <row r="20" spans="1:12" ht="15" x14ac:dyDescent="0.25">
      <c r="A20" s="37" t="s">
        <v>467</v>
      </c>
      <c r="B20" s="207" t="s">
        <v>40</v>
      </c>
      <c r="C20" s="18" t="s">
        <v>225</v>
      </c>
      <c r="D20" s="207" t="s">
        <v>112</v>
      </c>
      <c r="E20" s="207" t="s">
        <v>111</v>
      </c>
      <c r="F20" s="207" t="s">
        <v>111</v>
      </c>
      <c r="G20" s="207" t="s">
        <v>111</v>
      </c>
      <c r="H20" s="207" t="s">
        <v>111</v>
      </c>
      <c r="I20" s="207" t="s">
        <v>111</v>
      </c>
      <c r="J20" s="207" t="s">
        <v>111</v>
      </c>
      <c r="K20" s="207" t="s">
        <v>111</v>
      </c>
      <c r="L20" s="207" t="s">
        <v>111</v>
      </c>
    </row>
    <row r="21" spans="1:12" ht="15" x14ac:dyDescent="0.25">
      <c r="A21" s="37" t="s">
        <v>467</v>
      </c>
      <c r="B21" s="207" t="s">
        <v>61</v>
      </c>
      <c r="C21" s="18" t="s">
        <v>225</v>
      </c>
      <c r="D21" s="207" t="s">
        <v>139</v>
      </c>
      <c r="E21" s="207" t="s">
        <v>140</v>
      </c>
      <c r="F21" s="207" t="s">
        <v>141</v>
      </c>
      <c r="G21" s="207" t="s">
        <v>111</v>
      </c>
      <c r="H21" s="207" t="s">
        <v>111</v>
      </c>
      <c r="I21" s="207" t="s">
        <v>111</v>
      </c>
      <c r="J21" s="207" t="s">
        <v>111</v>
      </c>
      <c r="K21" s="207" t="s">
        <v>111</v>
      </c>
      <c r="L21" s="207" t="s">
        <v>111</v>
      </c>
    </row>
    <row r="22" spans="1:12" ht="15" x14ac:dyDescent="0.25">
      <c r="A22" s="37" t="s">
        <v>467</v>
      </c>
      <c r="B22" s="207" t="s">
        <v>69</v>
      </c>
      <c r="C22" s="18" t="s">
        <v>225</v>
      </c>
      <c r="D22" s="207" t="s">
        <v>158</v>
      </c>
      <c r="E22" s="207" t="s">
        <v>111</v>
      </c>
      <c r="F22" s="207" t="s">
        <v>111</v>
      </c>
      <c r="G22" s="207" t="s">
        <v>111</v>
      </c>
      <c r="H22" s="207" t="s">
        <v>111</v>
      </c>
      <c r="I22" s="207" t="s">
        <v>111</v>
      </c>
      <c r="J22" s="207" t="s">
        <v>111</v>
      </c>
      <c r="K22" s="207" t="s">
        <v>111</v>
      </c>
      <c r="L22" s="207" t="s">
        <v>111</v>
      </c>
    </row>
    <row r="23" spans="1:12" ht="15" x14ac:dyDescent="0.25">
      <c r="A23" s="37" t="s">
        <v>467</v>
      </c>
      <c r="B23" s="208" t="s">
        <v>88</v>
      </c>
      <c r="C23" s="23" t="s">
        <v>225</v>
      </c>
      <c r="D23" s="208" t="s">
        <v>186</v>
      </c>
      <c r="E23" s="207" t="s">
        <v>111</v>
      </c>
      <c r="F23" s="207" t="s">
        <v>111</v>
      </c>
      <c r="G23" s="207" t="s">
        <v>111</v>
      </c>
      <c r="H23" s="207" t="s">
        <v>111</v>
      </c>
      <c r="I23" s="207" t="s">
        <v>111</v>
      </c>
      <c r="J23" s="207" t="s">
        <v>111</v>
      </c>
      <c r="K23" s="207" t="s">
        <v>111</v>
      </c>
      <c r="L23" s="207" t="s">
        <v>111</v>
      </c>
    </row>
    <row r="24" spans="1:12" ht="15" x14ac:dyDescent="0.25">
      <c r="A24" s="37" t="s">
        <v>467</v>
      </c>
      <c r="B24" s="208" t="s">
        <v>90</v>
      </c>
      <c r="C24" s="23" t="s">
        <v>225</v>
      </c>
      <c r="D24" s="208" t="s">
        <v>189</v>
      </c>
      <c r="E24" s="207" t="s">
        <v>111</v>
      </c>
      <c r="F24" s="207" t="s">
        <v>111</v>
      </c>
      <c r="G24" s="207" t="s">
        <v>111</v>
      </c>
      <c r="H24" s="207" t="s">
        <v>111</v>
      </c>
      <c r="I24" s="207" t="s">
        <v>111</v>
      </c>
      <c r="J24" s="207" t="s">
        <v>111</v>
      </c>
      <c r="K24" s="207" t="s">
        <v>111</v>
      </c>
      <c r="L24" s="207" t="s">
        <v>111</v>
      </c>
    </row>
    <row r="25" spans="1:12" ht="15" x14ac:dyDescent="0.25">
      <c r="A25" s="37" t="s">
        <v>467</v>
      </c>
      <c r="B25" s="208" t="s">
        <v>92</v>
      </c>
      <c r="C25" s="23" t="s">
        <v>225</v>
      </c>
      <c r="D25" s="208" t="s">
        <v>192</v>
      </c>
      <c r="E25" s="207" t="s">
        <v>111</v>
      </c>
      <c r="F25" s="207" t="s">
        <v>111</v>
      </c>
      <c r="G25" s="207" t="s">
        <v>111</v>
      </c>
      <c r="H25" s="207" t="s">
        <v>111</v>
      </c>
      <c r="I25" s="207" t="s">
        <v>111</v>
      </c>
      <c r="J25" s="207" t="s">
        <v>111</v>
      </c>
      <c r="K25" s="207" t="s">
        <v>111</v>
      </c>
      <c r="L25" s="207" t="s">
        <v>111</v>
      </c>
    </row>
    <row r="26" spans="1:12" ht="15" x14ac:dyDescent="0.25">
      <c r="A26" s="37" t="s">
        <v>467</v>
      </c>
      <c r="B26" s="208" t="s">
        <v>93</v>
      </c>
      <c r="C26" s="23" t="s">
        <v>225</v>
      </c>
      <c r="D26" s="208" t="s">
        <v>193</v>
      </c>
      <c r="E26" s="207" t="s">
        <v>111</v>
      </c>
      <c r="F26" s="207" t="s">
        <v>111</v>
      </c>
      <c r="G26" s="207" t="s">
        <v>111</v>
      </c>
      <c r="H26" s="207" t="s">
        <v>111</v>
      </c>
      <c r="I26" s="207" t="s">
        <v>111</v>
      </c>
      <c r="J26" s="207" t="s">
        <v>111</v>
      </c>
      <c r="K26" s="207" t="s">
        <v>111</v>
      </c>
      <c r="L26" s="207" t="s">
        <v>111</v>
      </c>
    </row>
    <row r="27" spans="1:12" ht="15" x14ac:dyDescent="0.25">
      <c r="A27" s="37" t="s">
        <v>467</v>
      </c>
      <c r="B27" s="208" t="s">
        <v>95</v>
      </c>
      <c r="C27" s="23" t="s">
        <v>225</v>
      </c>
      <c r="D27" s="208" t="s">
        <v>195</v>
      </c>
      <c r="E27" s="207" t="s">
        <v>111</v>
      </c>
      <c r="F27" s="207" t="s">
        <v>111</v>
      </c>
      <c r="G27" s="207" t="s">
        <v>111</v>
      </c>
      <c r="H27" s="207" t="s">
        <v>111</v>
      </c>
      <c r="I27" s="207" t="s">
        <v>111</v>
      </c>
      <c r="J27" s="207" t="s">
        <v>111</v>
      </c>
      <c r="K27" s="207" t="s">
        <v>111</v>
      </c>
      <c r="L27" s="207" t="s">
        <v>111</v>
      </c>
    </row>
    <row r="28" spans="1:12" ht="15" x14ac:dyDescent="0.25">
      <c r="A28" s="37" t="s">
        <v>467</v>
      </c>
      <c r="B28" s="207" t="s">
        <v>102</v>
      </c>
      <c r="C28" s="18" t="s">
        <v>225</v>
      </c>
      <c r="D28" s="207" t="s">
        <v>204</v>
      </c>
      <c r="E28" s="207" t="s">
        <v>205</v>
      </c>
      <c r="F28" s="207" t="s">
        <v>111</v>
      </c>
      <c r="G28" s="207" t="s">
        <v>111</v>
      </c>
      <c r="H28" s="207" t="s">
        <v>111</v>
      </c>
      <c r="I28" s="207" t="s">
        <v>111</v>
      </c>
      <c r="J28" s="207" t="s">
        <v>111</v>
      </c>
      <c r="K28" s="207" t="s">
        <v>111</v>
      </c>
      <c r="L28" s="207" t="s">
        <v>111</v>
      </c>
    </row>
    <row r="29" spans="1:12" ht="15" x14ac:dyDescent="0.25">
      <c r="A29" s="37" t="s">
        <v>467</v>
      </c>
      <c r="B29" s="207" t="s">
        <v>103</v>
      </c>
      <c r="C29" s="18" t="s">
        <v>225</v>
      </c>
      <c r="D29" s="207" t="s">
        <v>206</v>
      </c>
      <c r="E29" s="207" t="s">
        <v>207</v>
      </c>
      <c r="F29" s="207" t="s">
        <v>208</v>
      </c>
      <c r="G29" s="207" t="s">
        <v>111</v>
      </c>
      <c r="H29" s="207" t="s">
        <v>111</v>
      </c>
      <c r="I29" s="207" t="s">
        <v>111</v>
      </c>
      <c r="J29" s="207" t="s">
        <v>111</v>
      </c>
      <c r="K29" s="207" t="s">
        <v>111</v>
      </c>
      <c r="L29" s="207" t="s">
        <v>111</v>
      </c>
    </row>
    <row r="30" spans="1:12" ht="15" x14ac:dyDescent="0.25">
      <c r="A30" s="37" t="s">
        <v>467</v>
      </c>
      <c r="B30" s="207" t="s">
        <v>105</v>
      </c>
      <c r="C30" s="18" t="s">
        <v>225</v>
      </c>
      <c r="D30" s="207" t="s">
        <v>210</v>
      </c>
      <c r="E30" s="207" t="s">
        <v>211</v>
      </c>
      <c r="F30" s="207" t="s">
        <v>111</v>
      </c>
      <c r="G30" s="207" t="s">
        <v>111</v>
      </c>
      <c r="H30" s="207" t="s">
        <v>111</v>
      </c>
      <c r="I30" s="207" t="s">
        <v>111</v>
      </c>
      <c r="J30" s="207" t="s">
        <v>111</v>
      </c>
      <c r="K30" s="207" t="s">
        <v>111</v>
      </c>
      <c r="L30" s="207" t="s">
        <v>111</v>
      </c>
    </row>
    <row r="31" spans="1:12" ht="15" x14ac:dyDescent="0.25">
      <c r="A31" s="37" t="s">
        <v>467</v>
      </c>
      <c r="B31" s="207" t="s">
        <v>106</v>
      </c>
      <c r="C31" s="18" t="s">
        <v>225</v>
      </c>
      <c r="D31" s="207" t="s">
        <v>212</v>
      </c>
      <c r="E31" s="207" t="s">
        <v>111</v>
      </c>
      <c r="F31" s="207" t="s">
        <v>111</v>
      </c>
      <c r="G31" s="207" t="s">
        <v>111</v>
      </c>
      <c r="H31" s="207" t="s">
        <v>111</v>
      </c>
      <c r="I31" s="207" t="s">
        <v>111</v>
      </c>
      <c r="J31" s="207" t="s">
        <v>111</v>
      </c>
      <c r="K31" s="207" t="s">
        <v>111</v>
      </c>
      <c r="L31" s="207" t="s">
        <v>111</v>
      </c>
    </row>
    <row r="32" spans="1:12" ht="15" x14ac:dyDescent="0.25">
      <c r="A32" s="37" t="s">
        <v>467</v>
      </c>
      <c r="B32" s="207" t="s">
        <v>108</v>
      </c>
      <c r="C32" s="18" t="s">
        <v>225</v>
      </c>
      <c r="D32" s="207" t="s">
        <v>215</v>
      </c>
      <c r="E32" s="207" t="s">
        <v>216</v>
      </c>
      <c r="F32" s="207" t="s">
        <v>111</v>
      </c>
      <c r="G32" s="207" t="s">
        <v>111</v>
      </c>
      <c r="H32" s="207" t="s">
        <v>111</v>
      </c>
      <c r="I32" s="207" t="s">
        <v>111</v>
      </c>
      <c r="J32" s="207" t="s">
        <v>111</v>
      </c>
      <c r="K32" s="207" t="s">
        <v>111</v>
      </c>
      <c r="L32" s="207" t="s">
        <v>111</v>
      </c>
    </row>
    <row r="33" spans="1:12" ht="15" x14ac:dyDescent="0.25">
      <c r="A33" s="37" t="s">
        <v>469</v>
      </c>
      <c r="B33" s="207" t="s">
        <v>44</v>
      </c>
      <c r="C33" s="18" t="s">
        <v>225</v>
      </c>
      <c r="D33" s="207" t="s">
        <v>116</v>
      </c>
      <c r="E33" s="207" t="s">
        <v>111</v>
      </c>
      <c r="F33" s="207" t="s">
        <v>111</v>
      </c>
      <c r="G33" s="207" t="s">
        <v>111</v>
      </c>
      <c r="H33" s="207" t="s">
        <v>111</v>
      </c>
      <c r="I33" s="207" t="s">
        <v>111</v>
      </c>
      <c r="J33" s="207" t="s">
        <v>111</v>
      </c>
      <c r="K33" s="207" t="s">
        <v>111</v>
      </c>
      <c r="L33" s="207" t="s">
        <v>111</v>
      </c>
    </row>
    <row r="34" spans="1:12" ht="15" x14ac:dyDescent="0.25">
      <c r="A34" s="37" t="s">
        <v>469</v>
      </c>
      <c r="B34" s="207" t="s">
        <v>47</v>
      </c>
      <c r="C34" s="18" t="s">
        <v>225</v>
      </c>
      <c r="D34" s="207" t="s">
        <v>120</v>
      </c>
      <c r="E34" s="207" t="s">
        <v>111</v>
      </c>
      <c r="F34" s="207" t="s">
        <v>111</v>
      </c>
      <c r="G34" s="207" t="s">
        <v>111</v>
      </c>
      <c r="H34" s="207" t="s">
        <v>111</v>
      </c>
      <c r="I34" s="207" t="s">
        <v>111</v>
      </c>
      <c r="J34" s="207" t="s">
        <v>111</v>
      </c>
      <c r="K34" s="207" t="s">
        <v>111</v>
      </c>
      <c r="L34" s="207" t="s">
        <v>111</v>
      </c>
    </row>
    <row r="35" spans="1:12" ht="15" x14ac:dyDescent="0.25">
      <c r="A35" s="37" t="s">
        <v>469</v>
      </c>
      <c r="B35" s="207" t="s">
        <v>48</v>
      </c>
      <c r="C35" s="18" t="s">
        <v>225</v>
      </c>
      <c r="D35" s="207" t="s">
        <v>121</v>
      </c>
      <c r="E35" s="207" t="s">
        <v>122</v>
      </c>
      <c r="F35" s="207" t="s">
        <v>123</v>
      </c>
      <c r="G35" s="207" t="s">
        <v>111</v>
      </c>
      <c r="H35" s="207" t="s">
        <v>111</v>
      </c>
      <c r="I35" s="207" t="s">
        <v>111</v>
      </c>
      <c r="J35" s="207" t="s">
        <v>111</v>
      </c>
      <c r="K35" s="207" t="s">
        <v>111</v>
      </c>
      <c r="L35" s="207" t="s">
        <v>111</v>
      </c>
    </row>
    <row r="36" spans="1:12" ht="15" x14ac:dyDescent="0.25">
      <c r="A36" s="37" t="s">
        <v>469</v>
      </c>
      <c r="B36" s="207" t="s">
        <v>53</v>
      </c>
      <c r="C36" s="18" t="s">
        <v>225</v>
      </c>
      <c r="D36" s="207" t="s">
        <v>129</v>
      </c>
      <c r="E36" s="207" t="s">
        <v>111</v>
      </c>
      <c r="F36" s="207" t="s">
        <v>111</v>
      </c>
      <c r="G36" s="207" t="s">
        <v>111</v>
      </c>
      <c r="H36" s="207" t="s">
        <v>111</v>
      </c>
      <c r="I36" s="207" t="s">
        <v>111</v>
      </c>
      <c r="J36" s="207" t="s">
        <v>111</v>
      </c>
      <c r="K36" s="207" t="s">
        <v>111</v>
      </c>
      <c r="L36" s="207" t="s">
        <v>111</v>
      </c>
    </row>
    <row r="37" spans="1:12" ht="15" x14ac:dyDescent="0.25">
      <c r="A37" s="37" t="s">
        <v>469</v>
      </c>
      <c r="B37" s="207" t="s">
        <v>57</v>
      </c>
      <c r="C37" s="18" t="s">
        <v>225</v>
      </c>
      <c r="D37" s="207" t="s">
        <v>134</v>
      </c>
      <c r="E37" s="207" t="s">
        <v>111</v>
      </c>
      <c r="F37" s="207" t="s">
        <v>111</v>
      </c>
      <c r="G37" s="207" t="s">
        <v>111</v>
      </c>
      <c r="H37" s="207" t="s">
        <v>111</v>
      </c>
      <c r="I37" s="207" t="s">
        <v>111</v>
      </c>
      <c r="J37" s="207" t="s">
        <v>111</v>
      </c>
      <c r="K37" s="207" t="s">
        <v>111</v>
      </c>
      <c r="L37" s="207" t="s">
        <v>111</v>
      </c>
    </row>
    <row r="38" spans="1:12" ht="15" x14ac:dyDescent="0.25">
      <c r="A38" s="37" t="s">
        <v>469</v>
      </c>
      <c r="B38" s="207" t="s">
        <v>64</v>
      </c>
      <c r="C38" s="18" t="s">
        <v>225</v>
      </c>
      <c r="D38" s="207" t="s">
        <v>144</v>
      </c>
      <c r="E38" s="207" t="s">
        <v>111</v>
      </c>
      <c r="F38" s="207" t="s">
        <v>111</v>
      </c>
      <c r="G38" s="207" t="s">
        <v>111</v>
      </c>
      <c r="H38" s="207" t="s">
        <v>111</v>
      </c>
      <c r="I38" s="207" t="s">
        <v>111</v>
      </c>
      <c r="J38" s="207" t="s">
        <v>111</v>
      </c>
      <c r="K38" s="207" t="s">
        <v>111</v>
      </c>
      <c r="L38" s="207" t="s">
        <v>111</v>
      </c>
    </row>
    <row r="39" spans="1:12" ht="15" x14ac:dyDescent="0.25">
      <c r="A39" s="37" t="s">
        <v>469</v>
      </c>
      <c r="B39" s="207" t="s">
        <v>65</v>
      </c>
      <c r="C39" s="18" t="s">
        <v>225</v>
      </c>
      <c r="D39" s="207" t="s">
        <v>145</v>
      </c>
      <c r="E39" s="207" t="s">
        <v>146</v>
      </c>
      <c r="F39" s="207" t="s">
        <v>147</v>
      </c>
      <c r="G39" s="207" t="s">
        <v>148</v>
      </c>
      <c r="H39" s="207" t="s">
        <v>149</v>
      </c>
      <c r="I39" s="207" t="s">
        <v>150</v>
      </c>
      <c r="J39" s="207" t="s">
        <v>151</v>
      </c>
      <c r="K39" s="207" t="s">
        <v>219</v>
      </c>
      <c r="L39" s="207" t="s">
        <v>220</v>
      </c>
    </row>
    <row r="40" spans="1:12" ht="15" x14ac:dyDescent="0.25">
      <c r="A40" s="37" t="s">
        <v>469</v>
      </c>
      <c r="B40" s="207" t="s">
        <v>72</v>
      </c>
      <c r="C40" s="18" t="s">
        <v>225</v>
      </c>
      <c r="D40" s="207" t="s">
        <v>161</v>
      </c>
      <c r="E40" s="207" t="s">
        <v>111</v>
      </c>
      <c r="F40" s="207" t="s">
        <v>111</v>
      </c>
      <c r="G40" s="207" t="s">
        <v>111</v>
      </c>
      <c r="H40" s="207" t="s">
        <v>111</v>
      </c>
      <c r="I40" s="207" t="s">
        <v>111</v>
      </c>
      <c r="J40" s="207" t="s">
        <v>111</v>
      </c>
      <c r="K40" s="207" t="s">
        <v>111</v>
      </c>
      <c r="L40" s="207" t="s">
        <v>111</v>
      </c>
    </row>
    <row r="41" spans="1:12" ht="15" x14ac:dyDescent="0.25">
      <c r="A41" s="37" t="s">
        <v>469</v>
      </c>
      <c r="B41" s="207" t="s">
        <v>75</v>
      </c>
      <c r="C41" s="18" t="s">
        <v>225</v>
      </c>
      <c r="D41" s="207" t="s">
        <v>164</v>
      </c>
      <c r="E41" s="207" t="s">
        <v>165</v>
      </c>
      <c r="F41" s="207"/>
      <c r="G41" s="207" t="s">
        <v>111</v>
      </c>
      <c r="H41" s="207" t="s">
        <v>111</v>
      </c>
      <c r="I41" s="207" t="s">
        <v>111</v>
      </c>
      <c r="J41" s="207" t="s">
        <v>111</v>
      </c>
      <c r="K41" s="207" t="s">
        <v>111</v>
      </c>
      <c r="L41" s="207" t="s">
        <v>111</v>
      </c>
    </row>
    <row r="42" spans="1:12" ht="15" x14ac:dyDescent="0.25">
      <c r="A42" s="37" t="s">
        <v>469</v>
      </c>
      <c r="B42" s="207" t="s">
        <v>79</v>
      </c>
      <c r="C42" s="18" t="s">
        <v>225</v>
      </c>
      <c r="D42" s="207" t="s">
        <v>169</v>
      </c>
      <c r="E42" s="207" t="s">
        <v>111</v>
      </c>
      <c r="F42" s="207" t="s">
        <v>111</v>
      </c>
      <c r="G42" s="207" t="s">
        <v>111</v>
      </c>
      <c r="H42" s="207" t="s">
        <v>111</v>
      </c>
      <c r="I42" s="207" t="s">
        <v>111</v>
      </c>
      <c r="J42" s="207" t="s">
        <v>111</v>
      </c>
      <c r="K42" s="207" t="s">
        <v>111</v>
      </c>
      <c r="L42" s="207" t="s">
        <v>111</v>
      </c>
    </row>
    <row r="43" spans="1:12" ht="15" x14ac:dyDescent="0.25">
      <c r="A43" s="37" t="s">
        <v>469</v>
      </c>
      <c r="B43" s="207" t="s">
        <v>81</v>
      </c>
      <c r="C43" s="18" t="s">
        <v>225</v>
      </c>
      <c r="D43" s="207" t="s">
        <v>174</v>
      </c>
      <c r="E43" s="207" t="s">
        <v>175</v>
      </c>
      <c r="F43" s="207" t="s">
        <v>111</v>
      </c>
      <c r="G43" s="207" t="s">
        <v>111</v>
      </c>
      <c r="H43" s="207" t="s">
        <v>111</v>
      </c>
      <c r="I43" s="207" t="s">
        <v>111</v>
      </c>
      <c r="J43" s="207" t="s">
        <v>111</v>
      </c>
      <c r="K43" s="207" t="s">
        <v>111</v>
      </c>
      <c r="L43" s="207" t="s">
        <v>111</v>
      </c>
    </row>
    <row r="44" spans="1:12" ht="15" x14ac:dyDescent="0.25">
      <c r="A44" s="37" t="s">
        <v>469</v>
      </c>
      <c r="B44" s="207" t="s">
        <v>83</v>
      </c>
      <c r="C44" s="18" t="s">
        <v>225</v>
      </c>
      <c r="D44" s="207" t="s">
        <v>177</v>
      </c>
      <c r="E44" s="207" t="s">
        <v>111</v>
      </c>
      <c r="F44" s="207" t="s">
        <v>111</v>
      </c>
      <c r="G44" s="207" t="s">
        <v>111</v>
      </c>
      <c r="H44" s="207" t="s">
        <v>111</v>
      </c>
      <c r="I44" s="207" t="s">
        <v>111</v>
      </c>
      <c r="J44" s="207" t="s">
        <v>111</v>
      </c>
      <c r="K44" s="207" t="s">
        <v>111</v>
      </c>
      <c r="L44" s="207" t="s">
        <v>111</v>
      </c>
    </row>
    <row r="45" spans="1:12" ht="15" x14ac:dyDescent="0.25">
      <c r="A45" s="37" t="s">
        <v>469</v>
      </c>
      <c r="B45" s="208" t="s">
        <v>94</v>
      </c>
      <c r="C45" s="23" t="s">
        <v>225</v>
      </c>
      <c r="D45" s="208" t="s">
        <v>194</v>
      </c>
      <c r="E45" s="207" t="s">
        <v>111</v>
      </c>
      <c r="F45" s="207" t="s">
        <v>111</v>
      </c>
      <c r="G45" s="207" t="s">
        <v>111</v>
      </c>
      <c r="H45" s="207" t="s">
        <v>111</v>
      </c>
      <c r="I45" s="207" t="s">
        <v>111</v>
      </c>
      <c r="J45" s="207" t="s">
        <v>111</v>
      </c>
      <c r="K45" s="207" t="s">
        <v>111</v>
      </c>
      <c r="L45" s="207" t="s">
        <v>111</v>
      </c>
    </row>
    <row r="46" spans="1:12" ht="15" x14ac:dyDescent="0.25">
      <c r="A46" s="37" t="s">
        <v>469</v>
      </c>
      <c r="B46" s="207" t="s">
        <v>100</v>
      </c>
      <c r="C46" s="18" t="s">
        <v>225</v>
      </c>
      <c r="D46" s="207" t="s">
        <v>201</v>
      </c>
      <c r="E46" s="207" t="s">
        <v>202</v>
      </c>
      <c r="F46" s="207" t="s">
        <v>111</v>
      </c>
      <c r="G46" s="207" t="s">
        <v>111</v>
      </c>
      <c r="H46" s="207" t="s">
        <v>111</v>
      </c>
      <c r="I46" s="207" t="s">
        <v>111</v>
      </c>
      <c r="J46" s="207" t="s">
        <v>111</v>
      </c>
      <c r="K46" s="207" t="s">
        <v>111</v>
      </c>
      <c r="L46" s="207" t="s">
        <v>111</v>
      </c>
    </row>
    <row r="47" spans="1:12" ht="15" x14ac:dyDescent="0.25">
      <c r="A47" s="37" t="s">
        <v>465</v>
      </c>
      <c r="B47" s="207" t="s">
        <v>42</v>
      </c>
      <c r="C47" s="18" t="s">
        <v>225</v>
      </c>
      <c r="D47" s="207" t="s">
        <v>114</v>
      </c>
      <c r="E47" s="207" t="s">
        <v>111</v>
      </c>
      <c r="F47" s="207" t="s">
        <v>111</v>
      </c>
      <c r="G47" s="207" t="s">
        <v>111</v>
      </c>
      <c r="H47" s="207" t="s">
        <v>111</v>
      </c>
      <c r="I47" s="207" t="s">
        <v>111</v>
      </c>
      <c r="J47" s="207" t="s">
        <v>111</v>
      </c>
      <c r="K47" s="207" t="s">
        <v>111</v>
      </c>
      <c r="L47" s="207" t="s">
        <v>111</v>
      </c>
    </row>
    <row r="48" spans="1:12" ht="15" x14ac:dyDescent="0.25">
      <c r="A48" s="37" t="s">
        <v>465</v>
      </c>
      <c r="B48" s="207" t="s">
        <v>54</v>
      </c>
      <c r="C48" s="18" t="s">
        <v>225</v>
      </c>
      <c r="D48" s="207" t="s">
        <v>130</v>
      </c>
      <c r="E48" s="207" t="s">
        <v>111</v>
      </c>
      <c r="F48" s="207" t="s">
        <v>111</v>
      </c>
      <c r="G48" s="207" t="s">
        <v>111</v>
      </c>
      <c r="H48" s="207" t="s">
        <v>111</v>
      </c>
      <c r="I48" s="207" t="s">
        <v>111</v>
      </c>
      <c r="J48" s="207" t="s">
        <v>111</v>
      </c>
      <c r="K48" s="207" t="s">
        <v>111</v>
      </c>
      <c r="L48" s="207" t="s">
        <v>111</v>
      </c>
    </row>
    <row r="49" spans="1:12" ht="15" x14ac:dyDescent="0.25">
      <c r="A49" s="37" t="s">
        <v>465</v>
      </c>
      <c r="B49" s="207" t="s">
        <v>62</v>
      </c>
      <c r="C49" s="18" t="s">
        <v>225</v>
      </c>
      <c r="D49" s="207" t="s">
        <v>142</v>
      </c>
      <c r="E49" s="207" t="s">
        <v>111</v>
      </c>
      <c r="F49" s="207" t="s">
        <v>111</v>
      </c>
      <c r="G49" s="207" t="s">
        <v>111</v>
      </c>
      <c r="H49" s="207" t="s">
        <v>111</v>
      </c>
      <c r="I49" s="207" t="s">
        <v>111</v>
      </c>
      <c r="J49" s="207" t="s">
        <v>111</v>
      </c>
      <c r="K49" s="207" t="s">
        <v>111</v>
      </c>
      <c r="L49" s="207" t="s">
        <v>111</v>
      </c>
    </row>
    <row r="50" spans="1:12" ht="15" x14ac:dyDescent="0.25">
      <c r="A50" s="37" t="s">
        <v>465</v>
      </c>
      <c r="B50" s="207" t="s">
        <v>63</v>
      </c>
      <c r="C50" s="18" t="s">
        <v>225</v>
      </c>
      <c r="D50" s="207" t="s">
        <v>143</v>
      </c>
      <c r="E50" s="207" t="s">
        <v>111</v>
      </c>
      <c r="F50" s="207" t="s">
        <v>111</v>
      </c>
      <c r="G50" s="207" t="s">
        <v>111</v>
      </c>
      <c r="H50" s="207" t="s">
        <v>111</v>
      </c>
      <c r="I50" s="207" t="s">
        <v>111</v>
      </c>
      <c r="J50" s="207" t="s">
        <v>111</v>
      </c>
      <c r="K50" s="207" t="s">
        <v>111</v>
      </c>
      <c r="L50" s="207" t="s">
        <v>111</v>
      </c>
    </row>
    <row r="51" spans="1:12" ht="15" x14ac:dyDescent="0.25">
      <c r="A51" s="37" t="s">
        <v>465</v>
      </c>
      <c r="B51" s="207" t="s">
        <v>66</v>
      </c>
      <c r="C51" s="18" t="s">
        <v>225</v>
      </c>
      <c r="D51" s="207" t="s">
        <v>152</v>
      </c>
      <c r="E51" s="207" t="s">
        <v>153</v>
      </c>
      <c r="F51" s="207" t="s">
        <v>154</v>
      </c>
      <c r="G51" s="207" t="s">
        <v>155</v>
      </c>
      <c r="H51" s="207" t="s">
        <v>111</v>
      </c>
      <c r="I51" s="207" t="s">
        <v>111</v>
      </c>
      <c r="J51" s="207" t="s">
        <v>111</v>
      </c>
      <c r="K51" s="207" t="s">
        <v>111</v>
      </c>
      <c r="L51" s="207" t="s">
        <v>111</v>
      </c>
    </row>
    <row r="52" spans="1:12" ht="15" x14ac:dyDescent="0.25">
      <c r="A52" s="37" t="s">
        <v>465</v>
      </c>
      <c r="B52" s="207" t="s">
        <v>68</v>
      </c>
      <c r="C52" s="18" t="s">
        <v>225</v>
      </c>
      <c r="D52" s="207" t="s">
        <v>157</v>
      </c>
      <c r="E52" s="207" t="s">
        <v>111</v>
      </c>
      <c r="F52" s="207" t="s">
        <v>111</v>
      </c>
      <c r="G52" s="207" t="s">
        <v>111</v>
      </c>
      <c r="H52" s="207" t="s">
        <v>111</v>
      </c>
      <c r="I52" s="207" t="s">
        <v>111</v>
      </c>
      <c r="J52" s="207" t="s">
        <v>111</v>
      </c>
      <c r="K52" s="207" t="s">
        <v>111</v>
      </c>
      <c r="L52" s="207" t="s">
        <v>111</v>
      </c>
    </row>
    <row r="53" spans="1:12" ht="15" x14ac:dyDescent="0.25">
      <c r="A53" s="37" t="s">
        <v>465</v>
      </c>
      <c r="B53" s="207" t="s">
        <v>82</v>
      </c>
      <c r="C53" s="18" t="s">
        <v>225</v>
      </c>
      <c r="D53" s="207" t="s">
        <v>176</v>
      </c>
      <c r="E53" s="207" t="s">
        <v>111</v>
      </c>
      <c r="F53" s="207" t="s">
        <v>111</v>
      </c>
      <c r="G53" s="207" t="s">
        <v>111</v>
      </c>
      <c r="H53" s="207" t="s">
        <v>111</v>
      </c>
      <c r="I53" s="207" t="s">
        <v>111</v>
      </c>
      <c r="J53" s="207" t="s">
        <v>111</v>
      </c>
      <c r="K53" s="207" t="s">
        <v>111</v>
      </c>
      <c r="L53" s="207" t="s">
        <v>111</v>
      </c>
    </row>
    <row r="54" spans="1:12" ht="15" x14ac:dyDescent="0.25">
      <c r="A54" s="37" t="s">
        <v>465</v>
      </c>
      <c r="B54" s="208" t="s">
        <v>224</v>
      </c>
      <c r="C54" s="23" t="s">
        <v>225</v>
      </c>
      <c r="D54" s="208" t="s">
        <v>196</v>
      </c>
      <c r="E54" s="207" t="s">
        <v>111</v>
      </c>
      <c r="F54" s="207" t="s">
        <v>111</v>
      </c>
      <c r="G54" s="207" t="s">
        <v>111</v>
      </c>
      <c r="H54" s="207" t="s">
        <v>111</v>
      </c>
      <c r="I54" s="207" t="s">
        <v>111</v>
      </c>
      <c r="J54" s="207" t="s">
        <v>111</v>
      </c>
      <c r="K54" s="207" t="s">
        <v>111</v>
      </c>
      <c r="L54" s="207" t="s">
        <v>111</v>
      </c>
    </row>
    <row r="55" spans="1:12" ht="15" x14ac:dyDescent="0.25">
      <c r="A55" s="37" t="s">
        <v>465</v>
      </c>
      <c r="B55" s="208" t="s">
        <v>96</v>
      </c>
      <c r="C55" s="23" t="s">
        <v>225</v>
      </c>
      <c r="D55" s="208" t="s">
        <v>197</v>
      </c>
      <c r="E55" s="207" t="s">
        <v>111</v>
      </c>
      <c r="F55" s="207" t="s">
        <v>111</v>
      </c>
      <c r="G55" s="207" t="s">
        <v>111</v>
      </c>
      <c r="H55" s="207" t="s">
        <v>111</v>
      </c>
      <c r="I55" s="207" t="s">
        <v>111</v>
      </c>
      <c r="J55" s="207" t="s">
        <v>111</v>
      </c>
      <c r="K55" s="207" t="s">
        <v>111</v>
      </c>
      <c r="L55" s="207" t="s">
        <v>111</v>
      </c>
    </row>
    <row r="56" spans="1:12" ht="15" x14ac:dyDescent="0.25">
      <c r="A56" s="37" t="s">
        <v>465</v>
      </c>
      <c r="B56" s="208" t="s">
        <v>97</v>
      </c>
      <c r="C56" s="23" t="s">
        <v>225</v>
      </c>
      <c r="D56" s="208" t="s">
        <v>198</v>
      </c>
      <c r="E56" s="207" t="s">
        <v>111</v>
      </c>
      <c r="F56" s="207" t="s">
        <v>111</v>
      </c>
      <c r="G56" s="207" t="s">
        <v>111</v>
      </c>
      <c r="H56" s="207" t="s">
        <v>111</v>
      </c>
      <c r="I56" s="207" t="s">
        <v>111</v>
      </c>
      <c r="J56" s="207" t="s">
        <v>111</v>
      </c>
      <c r="K56" s="207" t="s">
        <v>111</v>
      </c>
      <c r="L56" s="207" t="s">
        <v>111</v>
      </c>
    </row>
    <row r="57" spans="1:12" ht="15" x14ac:dyDescent="0.25">
      <c r="A57" s="37" t="s">
        <v>465</v>
      </c>
      <c r="B57" s="207" t="s">
        <v>109</v>
      </c>
      <c r="C57" s="18" t="s">
        <v>225</v>
      </c>
      <c r="D57" s="207" t="s">
        <v>217</v>
      </c>
      <c r="E57" s="207" t="s">
        <v>218</v>
      </c>
      <c r="F57" s="207" t="s">
        <v>111</v>
      </c>
      <c r="G57" s="207" t="s">
        <v>111</v>
      </c>
      <c r="H57" s="207" t="s">
        <v>111</v>
      </c>
      <c r="I57" s="207" t="s">
        <v>111</v>
      </c>
      <c r="J57" s="207" t="s">
        <v>111</v>
      </c>
      <c r="K57" s="207" t="s">
        <v>111</v>
      </c>
      <c r="L57" s="207" t="s">
        <v>111</v>
      </c>
    </row>
    <row r="58" spans="1:12" ht="15" x14ac:dyDescent="0.25">
      <c r="A58" s="37" t="s">
        <v>468</v>
      </c>
      <c r="B58" s="207" t="s">
        <v>41</v>
      </c>
      <c r="C58" s="18" t="s">
        <v>225</v>
      </c>
      <c r="D58" s="207" t="s">
        <v>113</v>
      </c>
      <c r="E58" s="207" t="s">
        <v>111</v>
      </c>
      <c r="F58" s="207" t="s">
        <v>111</v>
      </c>
      <c r="G58" s="207" t="s">
        <v>111</v>
      </c>
      <c r="H58" s="207" t="s">
        <v>111</v>
      </c>
      <c r="I58" s="207" t="s">
        <v>111</v>
      </c>
      <c r="J58" s="207" t="s">
        <v>111</v>
      </c>
      <c r="K58" s="207" t="s">
        <v>111</v>
      </c>
      <c r="L58" s="207" t="s">
        <v>111</v>
      </c>
    </row>
    <row r="59" spans="1:12" ht="15" x14ac:dyDescent="0.25">
      <c r="A59" s="37" t="s">
        <v>468</v>
      </c>
      <c r="B59" s="207" t="s">
        <v>46</v>
      </c>
      <c r="C59" s="18" t="s">
        <v>225</v>
      </c>
      <c r="D59" s="207" t="s">
        <v>119</v>
      </c>
      <c r="E59" s="207" t="s">
        <v>111</v>
      </c>
      <c r="F59" s="207" t="s">
        <v>111</v>
      </c>
      <c r="G59" s="207" t="s">
        <v>111</v>
      </c>
      <c r="H59" s="207" t="s">
        <v>111</v>
      </c>
      <c r="I59" s="207" t="s">
        <v>111</v>
      </c>
      <c r="J59" s="207" t="s">
        <v>111</v>
      </c>
      <c r="K59" s="207" t="s">
        <v>111</v>
      </c>
      <c r="L59" s="207" t="s">
        <v>111</v>
      </c>
    </row>
    <row r="60" spans="1:12" ht="15" x14ac:dyDescent="0.25">
      <c r="A60" s="37" t="s">
        <v>468</v>
      </c>
      <c r="B60" s="207" t="s">
        <v>51</v>
      </c>
      <c r="C60" s="18" t="s">
        <v>225</v>
      </c>
      <c r="D60" s="207" t="s">
        <v>127</v>
      </c>
      <c r="E60" s="207" t="s">
        <v>111</v>
      </c>
      <c r="F60" s="207" t="s">
        <v>111</v>
      </c>
      <c r="G60" s="207" t="s">
        <v>111</v>
      </c>
      <c r="H60" s="207" t="s">
        <v>111</v>
      </c>
      <c r="I60" s="207" t="s">
        <v>111</v>
      </c>
      <c r="J60" s="207" t="s">
        <v>111</v>
      </c>
      <c r="K60" s="207" t="s">
        <v>111</v>
      </c>
      <c r="L60" s="207" t="s">
        <v>111</v>
      </c>
    </row>
    <row r="61" spans="1:12" ht="15" x14ac:dyDescent="0.25">
      <c r="A61" s="37" t="s">
        <v>468</v>
      </c>
      <c r="B61" s="207" t="s">
        <v>52</v>
      </c>
      <c r="C61" s="18" t="s">
        <v>225</v>
      </c>
      <c r="D61" s="207" t="s">
        <v>128</v>
      </c>
      <c r="E61" s="207" t="s">
        <v>111</v>
      </c>
      <c r="F61" s="207" t="s">
        <v>111</v>
      </c>
      <c r="G61" s="207" t="s">
        <v>111</v>
      </c>
      <c r="H61" s="207" t="s">
        <v>111</v>
      </c>
      <c r="I61" s="207" t="s">
        <v>111</v>
      </c>
      <c r="J61" s="207" t="s">
        <v>111</v>
      </c>
      <c r="K61" s="207" t="s">
        <v>111</v>
      </c>
      <c r="L61" s="207" t="s">
        <v>111</v>
      </c>
    </row>
    <row r="62" spans="1:12" ht="15" x14ac:dyDescent="0.25">
      <c r="A62" s="37" t="s">
        <v>468</v>
      </c>
      <c r="B62" s="207" t="s">
        <v>73</v>
      </c>
      <c r="C62" s="18" t="s">
        <v>225</v>
      </c>
      <c r="D62" s="207" t="s">
        <v>162</v>
      </c>
      <c r="E62" s="207" t="s">
        <v>111</v>
      </c>
      <c r="F62" s="207" t="s">
        <v>111</v>
      </c>
      <c r="G62" s="207" t="s">
        <v>111</v>
      </c>
      <c r="H62" s="207" t="s">
        <v>111</v>
      </c>
      <c r="I62" s="207" t="s">
        <v>111</v>
      </c>
      <c r="J62" s="207" t="s">
        <v>111</v>
      </c>
      <c r="K62" s="207" t="s">
        <v>111</v>
      </c>
      <c r="L62" s="207" t="s">
        <v>111</v>
      </c>
    </row>
    <row r="63" spans="1:12" ht="15" x14ac:dyDescent="0.25">
      <c r="A63" s="37" t="s">
        <v>468</v>
      </c>
      <c r="B63" s="207" t="s">
        <v>77</v>
      </c>
      <c r="C63" s="18" t="s">
        <v>225</v>
      </c>
      <c r="D63" s="207" t="s">
        <v>167</v>
      </c>
      <c r="E63" s="207" t="s">
        <v>111</v>
      </c>
      <c r="F63" s="207" t="s">
        <v>111</v>
      </c>
      <c r="G63" s="207" t="s">
        <v>111</v>
      </c>
      <c r="H63" s="207" t="s">
        <v>111</v>
      </c>
      <c r="I63" s="207" t="s">
        <v>111</v>
      </c>
      <c r="J63" s="207" t="s">
        <v>111</v>
      </c>
      <c r="K63" s="207" t="s">
        <v>111</v>
      </c>
      <c r="L63" s="207" t="s">
        <v>111</v>
      </c>
    </row>
    <row r="64" spans="1:12" ht="15" x14ac:dyDescent="0.25">
      <c r="A64" s="37" t="s">
        <v>468</v>
      </c>
      <c r="B64" s="208" t="s">
        <v>84</v>
      </c>
      <c r="C64" s="23" t="s">
        <v>225</v>
      </c>
      <c r="D64" s="208" t="s">
        <v>223</v>
      </c>
      <c r="E64" s="207" t="s">
        <v>178</v>
      </c>
      <c r="F64" s="207" t="s">
        <v>179</v>
      </c>
      <c r="G64" s="207" t="s">
        <v>111</v>
      </c>
      <c r="H64" s="207" t="s">
        <v>111</v>
      </c>
      <c r="I64" s="207" t="s">
        <v>111</v>
      </c>
      <c r="J64" s="207" t="s">
        <v>111</v>
      </c>
      <c r="K64" s="207" t="s">
        <v>111</v>
      </c>
      <c r="L64" s="207" t="s">
        <v>111</v>
      </c>
    </row>
    <row r="65" spans="1:13" ht="15" x14ac:dyDescent="0.25">
      <c r="A65" s="37" t="s">
        <v>468</v>
      </c>
      <c r="B65" s="208" t="s">
        <v>85</v>
      </c>
      <c r="C65" s="23" t="s">
        <v>225</v>
      </c>
      <c r="D65" s="208" t="s">
        <v>180</v>
      </c>
      <c r="E65" s="207" t="s">
        <v>181</v>
      </c>
      <c r="F65" s="207" t="s">
        <v>111</v>
      </c>
      <c r="G65" s="207" t="s">
        <v>111</v>
      </c>
      <c r="H65" s="207" t="s">
        <v>111</v>
      </c>
      <c r="I65" s="207" t="s">
        <v>111</v>
      </c>
      <c r="J65" s="207" t="s">
        <v>111</v>
      </c>
      <c r="K65" s="207" t="s">
        <v>111</v>
      </c>
      <c r="L65" s="207" t="s">
        <v>111</v>
      </c>
    </row>
    <row r="66" spans="1:13" ht="15" x14ac:dyDescent="0.25">
      <c r="A66" s="37" t="s">
        <v>468</v>
      </c>
      <c r="B66" s="207" t="s">
        <v>104</v>
      </c>
      <c r="C66" s="18" t="s">
        <v>225</v>
      </c>
      <c r="D66" s="207" t="s">
        <v>209</v>
      </c>
      <c r="E66" s="207" t="s">
        <v>111</v>
      </c>
      <c r="F66" s="207" t="s">
        <v>111</v>
      </c>
      <c r="G66" s="207" t="s">
        <v>111</v>
      </c>
      <c r="H66" s="207" t="s">
        <v>111</v>
      </c>
      <c r="I66" s="207" t="s">
        <v>111</v>
      </c>
      <c r="J66" s="207" t="s">
        <v>111</v>
      </c>
      <c r="K66" s="207" t="s">
        <v>111</v>
      </c>
      <c r="L66" s="207" t="s">
        <v>111</v>
      </c>
    </row>
    <row r="67" spans="1:13" ht="15" x14ac:dyDescent="0.25">
      <c r="A67" s="37" t="s">
        <v>468</v>
      </c>
      <c r="B67" s="207" t="s">
        <v>58</v>
      </c>
      <c r="C67" s="18" t="s">
        <v>225</v>
      </c>
      <c r="D67" s="207" t="s">
        <v>135</v>
      </c>
      <c r="E67" s="207" t="s">
        <v>136</v>
      </c>
      <c r="F67" s="207" t="s">
        <v>111</v>
      </c>
      <c r="G67" s="207" t="s">
        <v>111</v>
      </c>
      <c r="H67" s="207" t="s">
        <v>111</v>
      </c>
      <c r="I67" s="207" t="s">
        <v>111</v>
      </c>
      <c r="J67" s="207" t="s">
        <v>111</v>
      </c>
      <c r="K67" s="207" t="s">
        <v>111</v>
      </c>
      <c r="L67" s="207" t="s">
        <v>111</v>
      </c>
    </row>
    <row r="68" spans="1:13" ht="15" x14ac:dyDescent="0.25">
      <c r="A68" s="37" t="s">
        <v>468</v>
      </c>
      <c r="B68" s="207" t="s">
        <v>60</v>
      </c>
      <c r="C68" s="18" t="s">
        <v>225</v>
      </c>
      <c r="D68" s="207" t="s">
        <v>138</v>
      </c>
      <c r="E68" s="207" t="s">
        <v>111</v>
      </c>
      <c r="F68" s="207" t="s">
        <v>111</v>
      </c>
      <c r="G68" s="207" t="s">
        <v>111</v>
      </c>
      <c r="H68" s="207" t="s">
        <v>111</v>
      </c>
      <c r="I68" s="207" t="s">
        <v>111</v>
      </c>
      <c r="J68" s="207" t="s">
        <v>111</v>
      </c>
      <c r="K68" s="207" t="s">
        <v>111</v>
      </c>
      <c r="L68" s="207" t="s">
        <v>111</v>
      </c>
    </row>
    <row r="69" spans="1:13" ht="15" x14ac:dyDescent="0.25">
      <c r="A69" s="37" t="s">
        <v>468</v>
      </c>
      <c r="B69" s="207" t="s">
        <v>70</v>
      </c>
      <c r="C69" s="18" t="s">
        <v>225</v>
      </c>
      <c r="D69" s="207" t="s">
        <v>159</v>
      </c>
      <c r="E69" s="207" t="s">
        <v>111</v>
      </c>
      <c r="F69" s="207" t="s">
        <v>111</v>
      </c>
      <c r="G69" s="207" t="s">
        <v>111</v>
      </c>
      <c r="H69" s="207" t="s">
        <v>111</v>
      </c>
      <c r="I69" s="207" t="s">
        <v>111</v>
      </c>
      <c r="J69" s="207" t="s">
        <v>111</v>
      </c>
      <c r="K69" s="207" t="s">
        <v>111</v>
      </c>
      <c r="L69" s="207" t="s">
        <v>111</v>
      </c>
    </row>
    <row r="70" spans="1:13" ht="15" x14ac:dyDescent="0.25">
      <c r="A70" s="37" t="s">
        <v>468</v>
      </c>
      <c r="B70" s="207" t="s">
        <v>78</v>
      </c>
      <c r="C70" s="18" t="s">
        <v>225</v>
      </c>
      <c r="D70" s="207" t="s">
        <v>168</v>
      </c>
      <c r="E70" s="207" t="s">
        <v>111</v>
      </c>
      <c r="F70" s="207" t="s">
        <v>111</v>
      </c>
      <c r="G70" s="207" t="s">
        <v>111</v>
      </c>
      <c r="H70" s="207" t="s">
        <v>111</v>
      </c>
      <c r="I70" s="207" t="s">
        <v>111</v>
      </c>
      <c r="J70" s="207" t="s">
        <v>111</v>
      </c>
      <c r="K70" s="207" t="s">
        <v>111</v>
      </c>
      <c r="L70" s="207" t="s">
        <v>111</v>
      </c>
    </row>
    <row r="71" spans="1:13" ht="15" x14ac:dyDescent="0.25">
      <c r="A71" s="37" t="s">
        <v>468</v>
      </c>
      <c r="B71" s="208" t="s">
        <v>86</v>
      </c>
      <c r="C71" s="23" t="s">
        <v>225</v>
      </c>
      <c r="D71" s="208" t="s">
        <v>182</v>
      </c>
      <c r="E71" s="207" t="s">
        <v>183</v>
      </c>
      <c r="F71" s="208" t="s">
        <v>184</v>
      </c>
      <c r="G71" s="208"/>
      <c r="H71" s="207" t="s">
        <v>111</v>
      </c>
      <c r="I71" s="207" t="s">
        <v>111</v>
      </c>
      <c r="J71" s="207" t="s">
        <v>111</v>
      </c>
      <c r="K71" s="207" t="s">
        <v>111</v>
      </c>
      <c r="L71" s="207" t="s">
        <v>111</v>
      </c>
    </row>
    <row r="72" spans="1:13" ht="15" x14ac:dyDescent="0.25">
      <c r="A72" s="37" t="s">
        <v>468</v>
      </c>
      <c r="B72" s="207" t="s">
        <v>101</v>
      </c>
      <c r="C72" s="18" t="s">
        <v>225</v>
      </c>
      <c r="D72" s="207" t="s">
        <v>203</v>
      </c>
      <c r="E72" s="207" t="s">
        <v>111</v>
      </c>
      <c r="F72" s="207" t="s">
        <v>111</v>
      </c>
      <c r="G72" s="207" t="s">
        <v>111</v>
      </c>
      <c r="H72" s="207" t="s">
        <v>111</v>
      </c>
      <c r="I72" s="207" t="s">
        <v>111</v>
      </c>
      <c r="J72" s="207" t="s">
        <v>111</v>
      </c>
      <c r="K72" s="207" t="s">
        <v>111</v>
      </c>
      <c r="L72" s="207" t="s">
        <v>111</v>
      </c>
    </row>
    <row r="73" spans="1:13" x14ac:dyDescent="0.25">
      <c r="D73" s="211"/>
      <c r="E73" s="211"/>
      <c r="F73" s="211"/>
      <c r="G73" s="207"/>
      <c r="H73" s="211"/>
      <c r="I73" s="211"/>
      <c r="J73" s="211"/>
      <c r="K73" s="211"/>
      <c r="L73" s="211"/>
    </row>
    <row r="74" spans="1:13" x14ac:dyDescent="0.25">
      <c r="D74" s="211"/>
      <c r="E74" s="211"/>
      <c r="F74" s="211"/>
      <c r="G74" s="207"/>
      <c r="H74" s="211"/>
      <c r="I74" s="211"/>
      <c r="J74" s="211"/>
      <c r="K74" s="211"/>
      <c r="L74" s="211"/>
    </row>
    <row r="75" spans="1:13" x14ac:dyDescent="0.25">
      <c r="D75" s="211"/>
      <c r="E75" s="211"/>
      <c r="F75" s="211"/>
      <c r="G75" s="207"/>
      <c r="H75" s="211"/>
      <c r="I75" s="211"/>
      <c r="J75" s="211"/>
      <c r="K75" s="211"/>
      <c r="L75" s="211"/>
    </row>
    <row r="76" spans="1:13" x14ac:dyDescent="0.25">
      <c r="D76" s="211"/>
      <c r="E76" s="211"/>
      <c r="F76" s="211"/>
      <c r="G76" s="207"/>
      <c r="H76" s="211"/>
      <c r="I76" s="211"/>
      <c r="J76" s="211"/>
      <c r="K76" s="211"/>
      <c r="L76" s="211"/>
    </row>
    <row r="77" spans="1:13" x14ac:dyDescent="0.25">
      <c r="D77" s="211"/>
      <c r="E77" s="211"/>
      <c r="F77" s="211"/>
      <c r="G77" s="207"/>
      <c r="H77" s="211"/>
      <c r="I77" s="211"/>
      <c r="J77" s="211"/>
      <c r="K77" s="211"/>
      <c r="L77" s="211"/>
    </row>
    <row r="78" spans="1:13" x14ac:dyDescent="0.25">
      <c r="D78" s="211"/>
      <c r="E78" s="211"/>
      <c r="F78" s="211"/>
      <c r="G78" s="207"/>
      <c r="H78" s="211"/>
      <c r="I78" s="211"/>
      <c r="J78" s="211"/>
      <c r="K78" s="211"/>
      <c r="L78" s="211"/>
    </row>
    <row r="79" spans="1:13" x14ac:dyDescent="0.25">
      <c r="D79" s="211">
        <v>71</v>
      </c>
      <c r="E79" s="211">
        <v>23</v>
      </c>
      <c r="F79" s="211">
        <v>10</v>
      </c>
      <c r="G79" s="211">
        <v>3</v>
      </c>
      <c r="H79" s="211">
        <v>1</v>
      </c>
      <c r="I79" s="211">
        <v>1</v>
      </c>
      <c r="J79" s="211">
        <v>1</v>
      </c>
      <c r="K79" s="211">
        <v>1</v>
      </c>
      <c r="L79" s="211">
        <v>1</v>
      </c>
      <c r="M79" s="15">
        <f>SUM(D79:L79)</f>
        <v>112</v>
      </c>
    </row>
    <row r="80" spans="1:13" x14ac:dyDescent="0.25">
      <c r="D80" s="211"/>
      <c r="E80" s="211"/>
      <c r="F80" s="211"/>
      <c r="G80" s="207"/>
      <c r="H80" s="211"/>
      <c r="I80" s="211"/>
      <c r="J80" s="211"/>
      <c r="K80" s="211"/>
      <c r="L80" s="211"/>
    </row>
    <row r="81" spans="4:12" x14ac:dyDescent="0.25">
      <c r="D81" s="211"/>
      <c r="E81" s="211"/>
      <c r="F81" s="211"/>
      <c r="G81" s="207"/>
      <c r="H81" s="211"/>
      <c r="I81" s="211"/>
      <c r="J81" s="211"/>
      <c r="K81" s="211"/>
      <c r="L81" s="211"/>
    </row>
    <row r="82" spans="4:12" x14ac:dyDescent="0.25">
      <c r="D82" s="211"/>
      <c r="E82" s="211"/>
      <c r="F82" s="211"/>
      <c r="G82" s="207"/>
      <c r="H82" s="211"/>
      <c r="I82" s="211"/>
      <c r="J82" s="211"/>
      <c r="K82" s="211"/>
      <c r="L82" s="211"/>
    </row>
    <row r="83" spans="4:12" x14ac:dyDescent="0.25">
      <c r="D83" s="211"/>
      <c r="E83" s="211"/>
      <c r="F83" s="211"/>
      <c r="G83" s="207"/>
      <c r="H83" s="211"/>
      <c r="I83" s="211"/>
      <c r="J83" s="211"/>
      <c r="K83" s="211"/>
      <c r="L83" s="211"/>
    </row>
    <row r="84" spans="4:12" x14ac:dyDescent="0.25">
      <c r="D84" s="211"/>
      <c r="E84" s="211"/>
      <c r="F84" s="211"/>
      <c r="G84" s="207"/>
      <c r="H84" s="211"/>
      <c r="I84" s="211"/>
      <c r="J84" s="211"/>
      <c r="K84" s="211"/>
      <c r="L84" s="211"/>
    </row>
    <row r="85" spans="4:12" x14ac:dyDescent="0.25">
      <c r="G85" s="207"/>
    </row>
  </sheetData>
  <sheetProtection password="8802" sheet="1" objects="1" scenarios="1" selectLockedCells="1" selectUnlockedCells="1"/>
  <autoFilter ref="A1:M85">
    <sortState ref="A2:M85">
      <sortCondition ref="A1:A85"/>
    </sortState>
  </autoFilter>
  <printOptions horizontalCentered="1"/>
  <pageMargins left="0.25" right="0.25" top="0.75" bottom="0.75" header="0.3" footer="0.3"/>
  <pageSetup scale="97" orientation="portrait" r:id="rId1"/>
  <headerFooter alignWithMargins="0">
    <oddFooter>&amp;LRFA-App Pkg-DepSecNav (7/2013)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M85"/>
  <sheetViews>
    <sheetView workbookViewId="0">
      <selection activeCell="A23" sqref="A23"/>
    </sheetView>
  </sheetViews>
  <sheetFormatPr defaultRowHeight="13.8" x14ac:dyDescent="0.25"/>
  <cols>
    <col min="1" max="1" width="127.5703125" style="16" bestFit="1" customWidth="1"/>
    <col min="2" max="2" width="36.140625" style="15" bestFit="1" customWidth="1"/>
    <col min="3" max="3" width="10.140625" style="18" customWidth="1"/>
    <col min="4" max="4" width="46.85546875" style="15" bestFit="1" customWidth="1"/>
    <col min="5" max="5" width="38.28515625" style="15" bestFit="1" customWidth="1"/>
    <col min="6" max="6" width="34.140625" style="15" bestFit="1" customWidth="1"/>
    <col min="7" max="7" width="39.42578125" style="15" bestFit="1" customWidth="1"/>
    <col min="8" max="8" width="33.42578125" style="15" bestFit="1" customWidth="1"/>
    <col min="9" max="9" width="38.42578125" style="15" bestFit="1" customWidth="1"/>
    <col min="10" max="10" width="40" style="15" bestFit="1" customWidth="1"/>
    <col min="11" max="11" width="33" style="15" bestFit="1" customWidth="1"/>
    <col min="12" max="12" width="32" style="15" bestFit="1" customWidth="1"/>
    <col min="13" max="16384" width="9.140625" style="15"/>
  </cols>
  <sheetData>
    <row r="1" spans="1:12" s="18" customFormat="1" ht="14.4" thickBot="1" x14ac:dyDescent="0.3">
      <c r="A1" s="19" t="s">
        <v>221</v>
      </c>
      <c r="B1" s="20" t="s">
        <v>222</v>
      </c>
      <c r="C1" s="21" t="s">
        <v>225</v>
      </c>
      <c r="D1" s="21" t="s">
        <v>226</v>
      </c>
      <c r="E1" s="21" t="s">
        <v>227</v>
      </c>
      <c r="F1" s="21" t="s">
        <v>228</v>
      </c>
      <c r="G1" s="21" t="s">
        <v>229</v>
      </c>
      <c r="H1" s="21" t="s">
        <v>230</v>
      </c>
      <c r="I1" s="21" t="s">
        <v>231</v>
      </c>
      <c r="J1" s="21" t="s">
        <v>232</v>
      </c>
      <c r="K1" s="21" t="s">
        <v>233</v>
      </c>
      <c r="L1" s="21" t="s">
        <v>234</v>
      </c>
    </row>
    <row r="2" spans="1:12" ht="15" x14ac:dyDescent="0.25">
      <c r="A2" s="37" t="s">
        <v>377</v>
      </c>
      <c r="B2" s="11" t="s">
        <v>39</v>
      </c>
      <c r="C2" s="18" t="s">
        <v>225</v>
      </c>
      <c r="D2" s="11" t="s">
        <v>110</v>
      </c>
      <c r="E2" s="11" t="s">
        <v>111</v>
      </c>
      <c r="F2" s="11" t="s">
        <v>111</v>
      </c>
      <c r="G2" s="11" t="s">
        <v>111</v>
      </c>
      <c r="H2" s="11" t="s">
        <v>111</v>
      </c>
      <c r="I2" s="11" t="s">
        <v>111</v>
      </c>
      <c r="J2" s="11" t="s">
        <v>111</v>
      </c>
      <c r="K2" s="11" t="s">
        <v>111</v>
      </c>
      <c r="L2" s="11" t="s">
        <v>111</v>
      </c>
    </row>
    <row r="3" spans="1:12" ht="15" x14ac:dyDescent="0.25">
      <c r="A3" s="37" t="s">
        <v>377</v>
      </c>
      <c r="B3" s="11" t="s">
        <v>40</v>
      </c>
      <c r="C3" s="18" t="s">
        <v>225</v>
      </c>
      <c r="D3" s="11" t="s">
        <v>112</v>
      </c>
      <c r="E3" s="11" t="s">
        <v>111</v>
      </c>
      <c r="F3" s="11" t="s">
        <v>111</v>
      </c>
      <c r="G3" s="11" t="s">
        <v>111</v>
      </c>
      <c r="H3" s="11" t="s">
        <v>111</v>
      </c>
      <c r="I3" s="11" t="s">
        <v>111</v>
      </c>
      <c r="J3" s="11" t="s">
        <v>111</v>
      </c>
      <c r="K3" s="11" t="s">
        <v>111</v>
      </c>
      <c r="L3" s="11" t="s">
        <v>111</v>
      </c>
    </row>
    <row r="4" spans="1:12" ht="15" x14ac:dyDescent="0.25">
      <c r="A4" s="37" t="s">
        <v>379</v>
      </c>
      <c r="B4" s="11" t="s">
        <v>41</v>
      </c>
      <c r="C4" s="18" t="s">
        <v>225</v>
      </c>
      <c r="D4" s="11" t="s">
        <v>113</v>
      </c>
      <c r="E4" s="11" t="s">
        <v>111</v>
      </c>
      <c r="F4" s="11" t="s">
        <v>111</v>
      </c>
      <c r="G4" s="11" t="s">
        <v>111</v>
      </c>
      <c r="H4" s="11" t="s">
        <v>111</v>
      </c>
      <c r="I4" s="11" t="s">
        <v>111</v>
      </c>
      <c r="J4" s="11" t="s">
        <v>111</v>
      </c>
      <c r="K4" s="11" t="s">
        <v>111</v>
      </c>
      <c r="L4" s="11" t="s">
        <v>111</v>
      </c>
    </row>
    <row r="5" spans="1:12" ht="15" x14ac:dyDescent="0.25">
      <c r="A5" s="37" t="s">
        <v>394</v>
      </c>
      <c r="B5" s="11" t="s">
        <v>42</v>
      </c>
      <c r="C5" s="18" t="s">
        <v>225</v>
      </c>
      <c r="D5" s="11" t="s">
        <v>114</v>
      </c>
      <c r="E5" s="11" t="s">
        <v>111</v>
      </c>
      <c r="F5" s="11" t="s">
        <v>111</v>
      </c>
      <c r="G5" s="11" t="s">
        <v>111</v>
      </c>
      <c r="H5" s="11" t="s">
        <v>111</v>
      </c>
      <c r="I5" s="11" t="s">
        <v>111</v>
      </c>
      <c r="J5" s="11" t="s">
        <v>111</v>
      </c>
      <c r="K5" s="11" t="s">
        <v>111</v>
      </c>
      <c r="L5" s="11" t="s">
        <v>111</v>
      </c>
    </row>
    <row r="6" spans="1:12" ht="15" x14ac:dyDescent="0.25">
      <c r="A6" s="37" t="s">
        <v>395</v>
      </c>
      <c r="B6" s="11" t="s">
        <v>43</v>
      </c>
      <c r="C6" s="18" t="s">
        <v>225</v>
      </c>
      <c r="D6" s="11" t="s">
        <v>115</v>
      </c>
      <c r="E6" s="11" t="s">
        <v>111</v>
      </c>
      <c r="F6" s="11" t="s">
        <v>111</v>
      </c>
      <c r="G6" s="11" t="s">
        <v>111</v>
      </c>
      <c r="H6" s="11" t="s">
        <v>111</v>
      </c>
      <c r="I6" s="11" t="s">
        <v>111</v>
      </c>
      <c r="J6" s="11" t="s">
        <v>111</v>
      </c>
      <c r="K6" s="11" t="s">
        <v>111</v>
      </c>
      <c r="L6" s="11" t="s">
        <v>111</v>
      </c>
    </row>
    <row r="7" spans="1:12" ht="15" x14ac:dyDescent="0.25">
      <c r="A7" s="37" t="s">
        <v>391</v>
      </c>
      <c r="B7" s="11" t="s">
        <v>44</v>
      </c>
      <c r="C7" s="18" t="s">
        <v>225</v>
      </c>
      <c r="D7" s="11" t="s">
        <v>116</v>
      </c>
      <c r="E7" s="11" t="s">
        <v>111</v>
      </c>
      <c r="F7" s="11" t="s">
        <v>111</v>
      </c>
      <c r="G7" s="11" t="s">
        <v>111</v>
      </c>
      <c r="H7" s="11" t="s">
        <v>111</v>
      </c>
      <c r="I7" s="11" t="s">
        <v>111</v>
      </c>
      <c r="J7" s="11" t="s">
        <v>111</v>
      </c>
      <c r="K7" s="11" t="s">
        <v>111</v>
      </c>
      <c r="L7" s="11" t="s">
        <v>111</v>
      </c>
    </row>
    <row r="8" spans="1:12" ht="15" x14ac:dyDescent="0.25">
      <c r="A8" s="37" t="s">
        <v>395</v>
      </c>
      <c r="B8" s="11" t="s">
        <v>45</v>
      </c>
      <c r="C8" s="18" t="s">
        <v>225</v>
      </c>
      <c r="D8" s="11" t="s">
        <v>117</v>
      </c>
      <c r="E8" s="11" t="s">
        <v>118</v>
      </c>
      <c r="F8" s="11" t="s">
        <v>111</v>
      </c>
      <c r="G8" s="11" t="s">
        <v>111</v>
      </c>
      <c r="H8" s="11" t="s">
        <v>111</v>
      </c>
      <c r="I8" s="11" t="s">
        <v>111</v>
      </c>
      <c r="J8" s="11" t="s">
        <v>111</v>
      </c>
      <c r="K8" s="11" t="s">
        <v>111</v>
      </c>
      <c r="L8" s="11" t="s">
        <v>111</v>
      </c>
    </row>
    <row r="9" spans="1:12" ht="15" x14ac:dyDescent="0.25">
      <c r="A9" s="37" t="s">
        <v>379</v>
      </c>
      <c r="B9" s="11" t="s">
        <v>46</v>
      </c>
      <c r="C9" s="18" t="s">
        <v>225</v>
      </c>
      <c r="D9" s="11" t="s">
        <v>119</v>
      </c>
      <c r="E9" s="11" t="s">
        <v>111</v>
      </c>
      <c r="F9" s="11" t="s">
        <v>111</v>
      </c>
      <c r="G9" s="11" t="s">
        <v>111</v>
      </c>
      <c r="H9" s="11" t="s">
        <v>111</v>
      </c>
      <c r="I9" s="11" t="s">
        <v>111</v>
      </c>
      <c r="J9" s="11" t="s">
        <v>111</v>
      </c>
      <c r="K9" s="11" t="s">
        <v>111</v>
      </c>
      <c r="L9" s="11" t="s">
        <v>111</v>
      </c>
    </row>
    <row r="10" spans="1:12" ht="15" x14ac:dyDescent="0.25">
      <c r="A10" s="37" t="s">
        <v>391</v>
      </c>
      <c r="B10" s="11" t="s">
        <v>47</v>
      </c>
      <c r="C10" s="18" t="s">
        <v>225</v>
      </c>
      <c r="D10" s="11" t="s">
        <v>120</v>
      </c>
      <c r="E10" s="11" t="s">
        <v>111</v>
      </c>
      <c r="F10" s="11" t="s">
        <v>111</v>
      </c>
      <c r="G10" s="11" t="s">
        <v>111</v>
      </c>
      <c r="H10" s="11" t="s">
        <v>111</v>
      </c>
      <c r="I10" s="11" t="s">
        <v>111</v>
      </c>
      <c r="J10" s="11" t="s">
        <v>111</v>
      </c>
      <c r="K10" s="11" t="s">
        <v>111</v>
      </c>
      <c r="L10" s="11" t="s">
        <v>111</v>
      </c>
    </row>
    <row r="11" spans="1:12" ht="15" x14ac:dyDescent="0.25">
      <c r="A11" s="37" t="s">
        <v>392</v>
      </c>
      <c r="B11" s="11" t="s">
        <v>48</v>
      </c>
      <c r="C11" s="18" t="s">
        <v>225</v>
      </c>
      <c r="D11" s="11" t="s">
        <v>121</v>
      </c>
      <c r="E11" s="11" t="s">
        <v>122</v>
      </c>
      <c r="F11" s="11" t="s">
        <v>123</v>
      </c>
      <c r="G11" s="11" t="s">
        <v>111</v>
      </c>
      <c r="H11" s="11" t="s">
        <v>111</v>
      </c>
      <c r="I11" s="11" t="s">
        <v>111</v>
      </c>
      <c r="J11" s="11" t="s">
        <v>111</v>
      </c>
      <c r="K11" s="11" t="s">
        <v>111</v>
      </c>
      <c r="L11" s="11" t="s">
        <v>111</v>
      </c>
    </row>
    <row r="12" spans="1:12" ht="15" x14ac:dyDescent="0.25">
      <c r="A12" s="37" t="s">
        <v>395</v>
      </c>
      <c r="B12" s="11" t="s">
        <v>50</v>
      </c>
      <c r="C12" s="18" t="s">
        <v>225</v>
      </c>
      <c r="D12" s="11" t="s">
        <v>124</v>
      </c>
      <c r="E12" s="11" t="s">
        <v>125</v>
      </c>
      <c r="F12" s="11" t="s">
        <v>126</v>
      </c>
      <c r="G12" s="11" t="s">
        <v>111</v>
      </c>
      <c r="H12" s="11" t="s">
        <v>111</v>
      </c>
      <c r="I12" s="11" t="s">
        <v>111</v>
      </c>
      <c r="J12" s="11" t="s">
        <v>111</v>
      </c>
      <c r="K12" s="11" t="s">
        <v>111</v>
      </c>
      <c r="L12" s="11" t="s">
        <v>111</v>
      </c>
    </row>
    <row r="13" spans="1:12" ht="15" x14ac:dyDescent="0.25">
      <c r="A13" s="37" t="s">
        <v>379</v>
      </c>
      <c r="B13" s="11" t="s">
        <v>51</v>
      </c>
      <c r="C13" s="18" t="s">
        <v>225</v>
      </c>
      <c r="D13" s="11" t="s">
        <v>127</v>
      </c>
      <c r="E13" s="11" t="s">
        <v>111</v>
      </c>
      <c r="F13" s="11" t="s">
        <v>111</v>
      </c>
      <c r="G13" s="11" t="s">
        <v>111</v>
      </c>
      <c r="H13" s="11" t="s">
        <v>111</v>
      </c>
      <c r="I13" s="11" t="s">
        <v>111</v>
      </c>
      <c r="J13" s="11" t="s">
        <v>111</v>
      </c>
      <c r="K13" s="11" t="s">
        <v>111</v>
      </c>
      <c r="L13" s="11" t="s">
        <v>111</v>
      </c>
    </row>
    <row r="14" spans="1:12" ht="15" x14ac:dyDescent="0.25">
      <c r="A14" s="37" t="s">
        <v>379</v>
      </c>
      <c r="B14" s="11" t="s">
        <v>52</v>
      </c>
      <c r="C14" s="18" t="s">
        <v>225</v>
      </c>
      <c r="D14" s="11" t="s">
        <v>128</v>
      </c>
      <c r="E14" s="11" t="s">
        <v>111</v>
      </c>
      <c r="F14" s="11" t="s">
        <v>111</v>
      </c>
      <c r="G14" s="11" t="s">
        <v>111</v>
      </c>
      <c r="H14" s="11" t="s">
        <v>111</v>
      </c>
      <c r="I14" s="11" t="s">
        <v>111</v>
      </c>
      <c r="J14" s="11" t="s">
        <v>111</v>
      </c>
      <c r="K14" s="11" t="s">
        <v>111</v>
      </c>
      <c r="L14" s="11" t="s">
        <v>111</v>
      </c>
    </row>
    <row r="15" spans="1:12" ht="15" x14ac:dyDescent="0.25">
      <c r="A15" s="37" t="s">
        <v>391</v>
      </c>
      <c r="B15" s="11" t="s">
        <v>53</v>
      </c>
      <c r="C15" s="18" t="s">
        <v>225</v>
      </c>
      <c r="D15" s="11" t="s">
        <v>129</v>
      </c>
      <c r="E15" s="11" t="s">
        <v>111</v>
      </c>
      <c r="F15" s="11" t="s">
        <v>111</v>
      </c>
      <c r="G15" s="11" t="s">
        <v>111</v>
      </c>
      <c r="H15" s="11" t="s">
        <v>111</v>
      </c>
      <c r="I15" s="11" t="s">
        <v>111</v>
      </c>
      <c r="J15" s="11" t="s">
        <v>111</v>
      </c>
      <c r="K15" s="11" t="s">
        <v>111</v>
      </c>
      <c r="L15" s="11" t="s">
        <v>111</v>
      </c>
    </row>
    <row r="16" spans="1:12" ht="15" x14ac:dyDescent="0.25">
      <c r="A16" s="37" t="s">
        <v>394</v>
      </c>
      <c r="B16" s="11" t="s">
        <v>54</v>
      </c>
      <c r="C16" s="18" t="s">
        <v>225</v>
      </c>
      <c r="D16" s="11" t="s">
        <v>130</v>
      </c>
      <c r="E16" s="11" t="s">
        <v>111</v>
      </c>
      <c r="F16" s="11" t="s">
        <v>111</v>
      </c>
      <c r="G16" s="11" t="s">
        <v>111</v>
      </c>
      <c r="H16" s="11" t="s">
        <v>111</v>
      </c>
      <c r="I16" s="11" t="s">
        <v>111</v>
      </c>
      <c r="J16" s="11" t="s">
        <v>111</v>
      </c>
      <c r="K16" s="11" t="s">
        <v>111</v>
      </c>
      <c r="L16" s="11" t="s">
        <v>111</v>
      </c>
    </row>
    <row r="17" spans="1:12" ht="15" x14ac:dyDescent="0.25">
      <c r="A17" s="37" t="s">
        <v>395</v>
      </c>
      <c r="B17" s="11" t="s">
        <v>55</v>
      </c>
      <c r="C17" s="18" t="s">
        <v>225</v>
      </c>
      <c r="D17" s="11" t="s">
        <v>131</v>
      </c>
      <c r="E17" s="11" t="s">
        <v>132</v>
      </c>
      <c r="F17" s="11" t="s">
        <v>111</v>
      </c>
      <c r="G17" s="11" t="s">
        <v>111</v>
      </c>
      <c r="H17" s="11" t="s">
        <v>111</v>
      </c>
      <c r="I17" s="11" t="s">
        <v>111</v>
      </c>
      <c r="J17" s="11" t="s">
        <v>111</v>
      </c>
      <c r="K17" s="11" t="s">
        <v>111</v>
      </c>
      <c r="L17" s="11" t="s">
        <v>111</v>
      </c>
    </row>
    <row r="18" spans="1:12" ht="15" x14ac:dyDescent="0.25">
      <c r="A18" s="37" t="s">
        <v>395</v>
      </c>
      <c r="B18" s="11" t="s">
        <v>56</v>
      </c>
      <c r="C18" s="18" t="s">
        <v>225</v>
      </c>
      <c r="D18" s="11" t="s">
        <v>133</v>
      </c>
      <c r="E18" s="11" t="s">
        <v>111</v>
      </c>
      <c r="F18" s="11" t="s">
        <v>111</v>
      </c>
      <c r="G18" s="11" t="s">
        <v>111</v>
      </c>
      <c r="H18" s="11" t="s">
        <v>111</v>
      </c>
      <c r="I18" s="11" t="s">
        <v>111</v>
      </c>
      <c r="J18" s="11" t="s">
        <v>111</v>
      </c>
      <c r="K18" s="11" t="s">
        <v>111</v>
      </c>
      <c r="L18" s="11" t="s">
        <v>111</v>
      </c>
    </row>
    <row r="19" spans="1:12" ht="15" x14ac:dyDescent="0.25">
      <c r="A19" s="37" t="s">
        <v>391</v>
      </c>
      <c r="B19" s="11" t="s">
        <v>57</v>
      </c>
      <c r="C19" s="18" t="s">
        <v>225</v>
      </c>
      <c r="D19" s="11" t="s">
        <v>134</v>
      </c>
      <c r="E19" s="11" t="s">
        <v>111</v>
      </c>
      <c r="F19" s="11" t="s">
        <v>111</v>
      </c>
      <c r="G19" s="11" t="s">
        <v>111</v>
      </c>
      <c r="H19" s="11" t="s">
        <v>111</v>
      </c>
      <c r="I19" s="11" t="s">
        <v>111</v>
      </c>
      <c r="J19" s="11" t="s">
        <v>111</v>
      </c>
      <c r="K19" s="11" t="s">
        <v>111</v>
      </c>
      <c r="L19" s="11" t="s">
        <v>111</v>
      </c>
    </row>
    <row r="20" spans="1:12" ht="15" x14ac:dyDescent="0.25">
      <c r="A20" s="37" t="s">
        <v>378</v>
      </c>
      <c r="B20" s="11" t="s">
        <v>58</v>
      </c>
      <c r="C20" s="18" t="s">
        <v>225</v>
      </c>
      <c r="D20" s="11" t="s">
        <v>135</v>
      </c>
      <c r="E20" s="11" t="s">
        <v>136</v>
      </c>
      <c r="F20" s="11" t="s">
        <v>111</v>
      </c>
      <c r="G20" s="11" t="s">
        <v>111</v>
      </c>
      <c r="H20" s="11" t="s">
        <v>111</v>
      </c>
      <c r="I20" s="11" t="s">
        <v>111</v>
      </c>
      <c r="J20" s="11" t="s">
        <v>111</v>
      </c>
      <c r="K20" s="11" t="s">
        <v>111</v>
      </c>
      <c r="L20" s="11" t="s">
        <v>111</v>
      </c>
    </row>
    <row r="21" spans="1:12" ht="15" x14ac:dyDescent="0.25">
      <c r="A21" s="37" t="s">
        <v>395</v>
      </c>
      <c r="B21" s="11" t="s">
        <v>59</v>
      </c>
      <c r="C21" s="18" t="s">
        <v>225</v>
      </c>
      <c r="D21" s="11" t="s">
        <v>137</v>
      </c>
      <c r="E21" s="11" t="s">
        <v>111</v>
      </c>
      <c r="F21" s="11" t="s">
        <v>111</v>
      </c>
      <c r="G21" s="11" t="s">
        <v>111</v>
      </c>
      <c r="H21" s="11" t="s">
        <v>111</v>
      </c>
      <c r="I21" s="11" t="s">
        <v>111</v>
      </c>
      <c r="J21" s="11" t="s">
        <v>111</v>
      </c>
      <c r="K21" s="11" t="s">
        <v>111</v>
      </c>
      <c r="L21" s="11" t="s">
        <v>111</v>
      </c>
    </row>
    <row r="22" spans="1:12" ht="15" x14ac:dyDescent="0.25">
      <c r="A22" s="37" t="s">
        <v>378</v>
      </c>
      <c r="B22" s="11" t="s">
        <v>60</v>
      </c>
      <c r="C22" s="18" t="s">
        <v>225</v>
      </c>
      <c r="D22" s="11" t="s">
        <v>138</v>
      </c>
      <c r="E22" s="11" t="s">
        <v>111</v>
      </c>
      <c r="F22" s="11" t="s">
        <v>111</v>
      </c>
      <c r="G22" s="11" t="s">
        <v>111</v>
      </c>
      <c r="H22" s="11" t="s">
        <v>111</v>
      </c>
      <c r="I22" s="11" t="s">
        <v>111</v>
      </c>
      <c r="J22" s="11" t="s">
        <v>111</v>
      </c>
      <c r="K22" s="11" t="s">
        <v>111</v>
      </c>
      <c r="L22" s="11" t="s">
        <v>111</v>
      </c>
    </row>
    <row r="23" spans="1:12" ht="15" x14ac:dyDescent="0.25">
      <c r="A23" s="37" t="s">
        <v>390</v>
      </c>
      <c r="B23" s="11" t="s">
        <v>61</v>
      </c>
      <c r="C23" s="18" t="s">
        <v>225</v>
      </c>
      <c r="D23" s="11" t="s">
        <v>139</v>
      </c>
      <c r="E23" s="11" t="s">
        <v>140</v>
      </c>
      <c r="F23" s="11" t="s">
        <v>141</v>
      </c>
      <c r="G23" s="11" t="s">
        <v>111</v>
      </c>
      <c r="H23" s="11" t="s">
        <v>111</v>
      </c>
      <c r="I23" s="11" t="s">
        <v>111</v>
      </c>
      <c r="J23" s="11" t="s">
        <v>111</v>
      </c>
      <c r="K23" s="11" t="s">
        <v>111</v>
      </c>
      <c r="L23" s="11" t="s">
        <v>111</v>
      </c>
    </row>
    <row r="24" spans="1:12" ht="15" x14ac:dyDescent="0.25">
      <c r="A24" s="37" t="s">
        <v>394</v>
      </c>
      <c r="B24" s="11" t="s">
        <v>62</v>
      </c>
      <c r="C24" s="18" t="s">
        <v>225</v>
      </c>
      <c r="D24" s="11" t="s">
        <v>142</v>
      </c>
      <c r="E24" s="11" t="s">
        <v>111</v>
      </c>
      <c r="F24" s="11" t="s">
        <v>111</v>
      </c>
      <c r="G24" s="11" t="s">
        <v>111</v>
      </c>
      <c r="H24" s="11" t="s">
        <v>111</v>
      </c>
      <c r="I24" s="11" t="s">
        <v>111</v>
      </c>
      <c r="J24" s="11" t="s">
        <v>111</v>
      </c>
      <c r="K24" s="11" t="s">
        <v>111</v>
      </c>
      <c r="L24" s="11" t="s">
        <v>111</v>
      </c>
    </row>
    <row r="25" spans="1:12" ht="15" x14ac:dyDescent="0.25">
      <c r="A25" s="37" t="s">
        <v>394</v>
      </c>
      <c r="B25" s="11" t="s">
        <v>63</v>
      </c>
      <c r="C25" s="18" t="s">
        <v>225</v>
      </c>
      <c r="D25" s="11" t="s">
        <v>143</v>
      </c>
      <c r="E25" s="11" t="s">
        <v>111</v>
      </c>
      <c r="F25" s="11" t="s">
        <v>111</v>
      </c>
      <c r="G25" s="11" t="s">
        <v>111</v>
      </c>
      <c r="H25" s="11" t="s">
        <v>111</v>
      </c>
      <c r="I25" s="11" t="s">
        <v>111</v>
      </c>
      <c r="J25" s="11" t="s">
        <v>111</v>
      </c>
      <c r="K25" s="11" t="s">
        <v>111</v>
      </c>
      <c r="L25" s="11" t="s">
        <v>111</v>
      </c>
    </row>
    <row r="26" spans="1:12" ht="15" x14ac:dyDescent="0.25">
      <c r="A26" s="37" t="s">
        <v>391</v>
      </c>
      <c r="B26" s="11" t="s">
        <v>64</v>
      </c>
      <c r="C26" s="18" t="s">
        <v>225</v>
      </c>
      <c r="D26" s="11" t="s">
        <v>144</v>
      </c>
      <c r="E26" s="11" t="s">
        <v>111</v>
      </c>
      <c r="F26" s="11" t="s">
        <v>111</v>
      </c>
      <c r="G26" s="11" t="s">
        <v>111</v>
      </c>
      <c r="H26" s="11" t="s">
        <v>111</v>
      </c>
      <c r="I26" s="11" t="s">
        <v>111</v>
      </c>
      <c r="J26" s="11" t="s">
        <v>111</v>
      </c>
      <c r="K26" s="11" t="s">
        <v>111</v>
      </c>
      <c r="L26" s="11" t="s">
        <v>111</v>
      </c>
    </row>
    <row r="27" spans="1:12" ht="15" x14ac:dyDescent="0.25">
      <c r="A27" s="37" t="s">
        <v>391</v>
      </c>
      <c r="B27" s="11" t="s">
        <v>65</v>
      </c>
      <c r="C27" s="18" t="s">
        <v>225</v>
      </c>
      <c r="D27" s="11" t="s">
        <v>145</v>
      </c>
      <c r="E27" s="11" t="s">
        <v>146</v>
      </c>
      <c r="F27" s="11" t="s">
        <v>147</v>
      </c>
      <c r="G27" s="11" t="s">
        <v>148</v>
      </c>
      <c r="H27" s="11" t="s">
        <v>149</v>
      </c>
      <c r="I27" s="11" t="s">
        <v>150</v>
      </c>
      <c r="J27" s="11" t="s">
        <v>151</v>
      </c>
      <c r="K27" s="11" t="s">
        <v>219</v>
      </c>
      <c r="L27" s="11" t="s">
        <v>220</v>
      </c>
    </row>
    <row r="28" spans="1:12" ht="15" x14ac:dyDescent="0.25">
      <c r="A28" s="37" t="s">
        <v>394</v>
      </c>
      <c r="B28" s="11" t="s">
        <v>66</v>
      </c>
      <c r="C28" s="18" t="s">
        <v>225</v>
      </c>
      <c r="D28" s="11" t="s">
        <v>152</v>
      </c>
      <c r="E28" s="11" t="s">
        <v>153</v>
      </c>
      <c r="F28" s="11" t="s">
        <v>154</v>
      </c>
      <c r="G28" s="11" t="s">
        <v>155</v>
      </c>
      <c r="H28" s="11" t="s">
        <v>111</v>
      </c>
      <c r="I28" s="11" t="s">
        <v>111</v>
      </c>
      <c r="J28" s="11" t="s">
        <v>111</v>
      </c>
      <c r="K28" s="11" t="s">
        <v>111</v>
      </c>
      <c r="L28" s="11" t="s">
        <v>111</v>
      </c>
    </row>
    <row r="29" spans="1:12" ht="15" x14ac:dyDescent="0.25">
      <c r="A29" s="37" t="s">
        <v>395</v>
      </c>
      <c r="B29" s="11" t="s">
        <v>67</v>
      </c>
      <c r="C29" s="18" t="s">
        <v>225</v>
      </c>
      <c r="D29" s="11" t="s">
        <v>156</v>
      </c>
      <c r="E29" s="11" t="s">
        <v>111</v>
      </c>
      <c r="F29" s="11" t="s">
        <v>111</v>
      </c>
      <c r="G29" s="11" t="s">
        <v>111</v>
      </c>
      <c r="H29" s="11" t="s">
        <v>111</v>
      </c>
      <c r="I29" s="11" t="s">
        <v>111</v>
      </c>
      <c r="J29" s="11" t="s">
        <v>111</v>
      </c>
      <c r="K29" s="11" t="s">
        <v>111</v>
      </c>
      <c r="L29" s="11" t="s">
        <v>111</v>
      </c>
    </row>
    <row r="30" spans="1:12" ht="15" x14ac:dyDescent="0.25">
      <c r="A30" s="37" t="s">
        <v>394</v>
      </c>
      <c r="B30" s="11" t="s">
        <v>68</v>
      </c>
      <c r="C30" s="18" t="s">
        <v>225</v>
      </c>
      <c r="D30" s="11" t="s">
        <v>157</v>
      </c>
      <c r="E30" s="11" t="s">
        <v>111</v>
      </c>
      <c r="F30" s="11" t="s">
        <v>111</v>
      </c>
      <c r="G30" s="11" t="s">
        <v>111</v>
      </c>
      <c r="H30" s="11" t="s">
        <v>111</v>
      </c>
      <c r="I30" s="11" t="s">
        <v>111</v>
      </c>
      <c r="J30" s="11" t="s">
        <v>111</v>
      </c>
      <c r="K30" s="11" t="s">
        <v>111</v>
      </c>
      <c r="L30" s="11" t="s">
        <v>111</v>
      </c>
    </row>
    <row r="31" spans="1:12" ht="15" x14ac:dyDescent="0.25">
      <c r="A31" s="37" t="s">
        <v>390</v>
      </c>
      <c r="B31" s="11" t="s">
        <v>69</v>
      </c>
      <c r="C31" s="18" t="s">
        <v>225</v>
      </c>
      <c r="D31" s="11" t="s">
        <v>158</v>
      </c>
      <c r="E31" s="11" t="s">
        <v>111</v>
      </c>
      <c r="F31" s="11" t="s">
        <v>111</v>
      </c>
      <c r="G31" s="11" t="s">
        <v>111</v>
      </c>
      <c r="H31" s="11" t="s">
        <v>111</v>
      </c>
      <c r="I31" s="11" t="s">
        <v>111</v>
      </c>
      <c r="J31" s="11" t="s">
        <v>111</v>
      </c>
      <c r="K31" s="11" t="s">
        <v>111</v>
      </c>
      <c r="L31" s="11" t="s">
        <v>111</v>
      </c>
    </row>
    <row r="32" spans="1:12" ht="15" x14ac:dyDescent="0.25">
      <c r="A32" s="37" t="s">
        <v>378</v>
      </c>
      <c r="B32" s="11" t="s">
        <v>70</v>
      </c>
      <c r="C32" s="18" t="s">
        <v>225</v>
      </c>
      <c r="D32" s="11" t="s">
        <v>159</v>
      </c>
      <c r="E32" s="11" t="s">
        <v>111</v>
      </c>
      <c r="F32" s="11" t="s">
        <v>111</v>
      </c>
      <c r="G32" s="11" t="s">
        <v>111</v>
      </c>
      <c r="H32" s="11" t="s">
        <v>111</v>
      </c>
      <c r="I32" s="11" t="s">
        <v>111</v>
      </c>
      <c r="J32" s="11" t="s">
        <v>111</v>
      </c>
      <c r="K32" s="11" t="s">
        <v>111</v>
      </c>
      <c r="L32" s="11" t="s">
        <v>111</v>
      </c>
    </row>
    <row r="33" spans="1:12" ht="15" x14ac:dyDescent="0.25">
      <c r="A33" s="37" t="s">
        <v>395</v>
      </c>
      <c r="B33" s="11" t="s">
        <v>71</v>
      </c>
      <c r="C33" s="18" t="s">
        <v>225</v>
      </c>
      <c r="D33" s="11" t="s">
        <v>160</v>
      </c>
      <c r="E33" s="11" t="s">
        <v>111</v>
      </c>
      <c r="F33" s="11" t="s">
        <v>111</v>
      </c>
      <c r="G33" s="11" t="s">
        <v>111</v>
      </c>
      <c r="H33" s="11" t="s">
        <v>111</v>
      </c>
      <c r="I33" s="11" t="s">
        <v>111</v>
      </c>
      <c r="J33" s="11" t="s">
        <v>111</v>
      </c>
      <c r="K33" s="11" t="s">
        <v>111</v>
      </c>
      <c r="L33" s="11" t="s">
        <v>111</v>
      </c>
    </row>
    <row r="34" spans="1:12" ht="15" x14ac:dyDescent="0.25">
      <c r="A34" s="37" t="s">
        <v>391</v>
      </c>
      <c r="B34" s="11" t="s">
        <v>72</v>
      </c>
      <c r="C34" s="18" t="s">
        <v>225</v>
      </c>
      <c r="D34" s="11" t="s">
        <v>161</v>
      </c>
      <c r="E34" s="11" t="s">
        <v>111</v>
      </c>
      <c r="F34" s="11" t="s">
        <v>111</v>
      </c>
      <c r="G34" s="11" t="s">
        <v>111</v>
      </c>
      <c r="H34" s="11" t="s">
        <v>111</v>
      </c>
      <c r="I34" s="11" t="s">
        <v>111</v>
      </c>
      <c r="J34" s="11" t="s">
        <v>111</v>
      </c>
      <c r="K34" s="11" t="s">
        <v>111</v>
      </c>
      <c r="L34" s="11" t="s">
        <v>111</v>
      </c>
    </row>
    <row r="35" spans="1:12" ht="15" x14ac:dyDescent="0.25">
      <c r="A35" s="37" t="s">
        <v>379</v>
      </c>
      <c r="B35" s="11" t="s">
        <v>73</v>
      </c>
      <c r="C35" s="18" t="s">
        <v>225</v>
      </c>
      <c r="D35" s="11" t="s">
        <v>162</v>
      </c>
      <c r="E35" s="11" t="s">
        <v>111</v>
      </c>
      <c r="F35" s="11" t="s">
        <v>111</v>
      </c>
      <c r="G35" s="11" t="s">
        <v>111</v>
      </c>
      <c r="H35" s="11" t="s">
        <v>111</v>
      </c>
      <c r="I35" s="11" t="s">
        <v>111</v>
      </c>
      <c r="J35" s="11" t="s">
        <v>111</v>
      </c>
      <c r="K35" s="11" t="s">
        <v>111</v>
      </c>
      <c r="L35" s="11" t="s">
        <v>111</v>
      </c>
    </row>
    <row r="36" spans="1:12" ht="15" x14ac:dyDescent="0.25">
      <c r="A36" s="37" t="s">
        <v>395</v>
      </c>
      <c r="B36" s="11" t="s">
        <v>74</v>
      </c>
      <c r="C36" s="18" t="s">
        <v>225</v>
      </c>
      <c r="D36" s="11" t="s">
        <v>163</v>
      </c>
      <c r="E36" s="11" t="s">
        <v>111</v>
      </c>
      <c r="F36" s="11" t="s">
        <v>111</v>
      </c>
      <c r="G36" s="11" t="s">
        <v>111</v>
      </c>
      <c r="H36" s="11" t="s">
        <v>111</v>
      </c>
      <c r="I36" s="11" t="s">
        <v>111</v>
      </c>
      <c r="J36" s="11" t="s">
        <v>111</v>
      </c>
      <c r="K36" s="11" t="s">
        <v>111</v>
      </c>
      <c r="L36" s="11" t="s">
        <v>111</v>
      </c>
    </row>
    <row r="37" spans="1:12" ht="15" x14ac:dyDescent="0.25">
      <c r="A37" s="37" t="s">
        <v>392</v>
      </c>
      <c r="B37" s="11" t="s">
        <v>75</v>
      </c>
      <c r="C37" s="18" t="s">
        <v>225</v>
      </c>
      <c r="D37" s="11" t="s">
        <v>164</v>
      </c>
      <c r="E37" s="11" t="s">
        <v>165</v>
      </c>
      <c r="F37" s="11"/>
      <c r="G37" s="11" t="s">
        <v>111</v>
      </c>
      <c r="H37" s="11" t="s">
        <v>111</v>
      </c>
      <c r="I37" s="11" t="s">
        <v>111</v>
      </c>
      <c r="J37" s="11" t="s">
        <v>111</v>
      </c>
      <c r="K37" s="11" t="s">
        <v>111</v>
      </c>
      <c r="L37" s="11" t="s">
        <v>111</v>
      </c>
    </row>
    <row r="38" spans="1:12" ht="15" x14ac:dyDescent="0.25">
      <c r="A38" s="37" t="s">
        <v>395</v>
      </c>
      <c r="B38" s="11" t="s">
        <v>76</v>
      </c>
      <c r="C38" s="18" t="s">
        <v>225</v>
      </c>
      <c r="D38" s="11" t="s">
        <v>166</v>
      </c>
      <c r="E38" s="11" t="s">
        <v>111</v>
      </c>
      <c r="F38" s="11" t="s">
        <v>111</v>
      </c>
      <c r="G38" s="11" t="s">
        <v>111</v>
      </c>
      <c r="H38" s="11" t="s">
        <v>111</v>
      </c>
      <c r="I38" s="11" t="s">
        <v>111</v>
      </c>
      <c r="J38" s="11" t="s">
        <v>111</v>
      </c>
      <c r="K38" s="11" t="s">
        <v>111</v>
      </c>
      <c r="L38" s="11" t="s">
        <v>111</v>
      </c>
    </row>
    <row r="39" spans="1:12" ht="15" x14ac:dyDescent="0.25">
      <c r="A39" s="37" t="s">
        <v>379</v>
      </c>
      <c r="B39" s="11" t="s">
        <v>77</v>
      </c>
      <c r="C39" s="18" t="s">
        <v>225</v>
      </c>
      <c r="D39" s="11" t="s">
        <v>167</v>
      </c>
      <c r="E39" s="11" t="s">
        <v>111</v>
      </c>
      <c r="F39" s="11" t="s">
        <v>111</v>
      </c>
      <c r="G39" s="11" t="s">
        <v>111</v>
      </c>
      <c r="H39" s="11" t="s">
        <v>111</v>
      </c>
      <c r="I39" s="11" t="s">
        <v>111</v>
      </c>
      <c r="J39" s="11" t="s">
        <v>111</v>
      </c>
      <c r="K39" s="11" t="s">
        <v>111</v>
      </c>
      <c r="L39" s="11" t="s">
        <v>111</v>
      </c>
    </row>
    <row r="40" spans="1:12" ht="15" x14ac:dyDescent="0.25">
      <c r="A40" s="37" t="s">
        <v>378</v>
      </c>
      <c r="B40" s="11" t="s">
        <v>78</v>
      </c>
      <c r="C40" s="18" t="s">
        <v>225</v>
      </c>
      <c r="D40" s="11" t="s">
        <v>168</v>
      </c>
      <c r="E40" s="11" t="s">
        <v>111</v>
      </c>
      <c r="F40" s="11" t="s">
        <v>111</v>
      </c>
      <c r="G40" s="11" t="s">
        <v>111</v>
      </c>
      <c r="H40" s="11" t="s">
        <v>111</v>
      </c>
      <c r="I40" s="11" t="s">
        <v>111</v>
      </c>
      <c r="J40" s="11" t="s">
        <v>111</v>
      </c>
      <c r="K40" s="11" t="s">
        <v>111</v>
      </c>
      <c r="L40" s="11" t="s">
        <v>111</v>
      </c>
    </row>
    <row r="41" spans="1:12" ht="15" x14ac:dyDescent="0.25">
      <c r="A41" s="37" t="s">
        <v>391</v>
      </c>
      <c r="B41" s="11" t="s">
        <v>79</v>
      </c>
      <c r="C41" s="18" t="s">
        <v>225</v>
      </c>
      <c r="D41" s="11" t="s">
        <v>169</v>
      </c>
      <c r="E41" s="11" t="s">
        <v>111</v>
      </c>
      <c r="F41" s="11" t="s">
        <v>111</v>
      </c>
      <c r="G41" s="11" t="s">
        <v>111</v>
      </c>
      <c r="H41" s="11" t="s">
        <v>111</v>
      </c>
      <c r="I41" s="11" t="s">
        <v>111</v>
      </c>
      <c r="J41" s="11" t="s">
        <v>111</v>
      </c>
      <c r="K41" s="11" t="s">
        <v>111</v>
      </c>
      <c r="L41" s="11" t="s">
        <v>111</v>
      </c>
    </row>
    <row r="42" spans="1:12" ht="15" x14ac:dyDescent="0.25">
      <c r="A42" s="37" t="s">
        <v>395</v>
      </c>
      <c r="B42" s="11" t="s">
        <v>80</v>
      </c>
      <c r="C42" s="18" t="s">
        <v>225</v>
      </c>
      <c r="D42" s="11" t="s">
        <v>170</v>
      </c>
      <c r="E42" s="11" t="s">
        <v>171</v>
      </c>
      <c r="F42" s="11" t="s">
        <v>172</v>
      </c>
      <c r="G42" s="11" t="s">
        <v>173</v>
      </c>
      <c r="H42" s="11" t="s">
        <v>111</v>
      </c>
      <c r="I42" s="11" t="s">
        <v>111</v>
      </c>
      <c r="J42" s="11" t="s">
        <v>111</v>
      </c>
      <c r="K42" s="11" t="s">
        <v>111</v>
      </c>
      <c r="L42" s="11" t="s">
        <v>111</v>
      </c>
    </row>
    <row r="43" spans="1:12" ht="15" x14ac:dyDescent="0.25">
      <c r="A43" s="37" t="s">
        <v>392</v>
      </c>
      <c r="B43" s="11" t="s">
        <v>81</v>
      </c>
      <c r="C43" s="18" t="s">
        <v>225</v>
      </c>
      <c r="D43" s="11" t="s">
        <v>174</v>
      </c>
      <c r="E43" s="11" t="s">
        <v>175</v>
      </c>
      <c r="F43" s="11" t="s">
        <v>111</v>
      </c>
      <c r="G43" s="11" t="s">
        <v>111</v>
      </c>
      <c r="H43" s="11" t="s">
        <v>111</v>
      </c>
      <c r="I43" s="11" t="s">
        <v>111</v>
      </c>
      <c r="J43" s="11" t="s">
        <v>111</v>
      </c>
      <c r="K43" s="11" t="s">
        <v>111</v>
      </c>
      <c r="L43" s="11" t="s">
        <v>111</v>
      </c>
    </row>
    <row r="44" spans="1:12" ht="15" x14ac:dyDescent="0.25">
      <c r="A44" s="37" t="s">
        <v>394</v>
      </c>
      <c r="B44" s="11" t="s">
        <v>82</v>
      </c>
      <c r="C44" s="18" t="s">
        <v>225</v>
      </c>
      <c r="D44" s="11" t="s">
        <v>176</v>
      </c>
      <c r="E44" s="11" t="s">
        <v>111</v>
      </c>
      <c r="F44" s="11" t="s">
        <v>111</v>
      </c>
      <c r="G44" s="11" t="s">
        <v>111</v>
      </c>
      <c r="H44" s="11" t="s">
        <v>111</v>
      </c>
      <c r="I44" s="11" t="s">
        <v>111</v>
      </c>
      <c r="J44" s="11" t="s">
        <v>111</v>
      </c>
      <c r="K44" s="11" t="s">
        <v>111</v>
      </c>
      <c r="L44" s="11" t="s">
        <v>111</v>
      </c>
    </row>
    <row r="45" spans="1:12" ht="15" x14ac:dyDescent="0.25">
      <c r="A45" s="37" t="s">
        <v>391</v>
      </c>
      <c r="B45" s="11" t="s">
        <v>83</v>
      </c>
      <c r="C45" s="18" t="s">
        <v>225</v>
      </c>
      <c r="D45" s="11" t="s">
        <v>177</v>
      </c>
      <c r="E45" s="11" t="s">
        <v>111</v>
      </c>
      <c r="F45" s="11" t="s">
        <v>111</v>
      </c>
      <c r="G45" s="11" t="s">
        <v>111</v>
      </c>
      <c r="H45" s="11" t="s">
        <v>111</v>
      </c>
      <c r="I45" s="11" t="s">
        <v>111</v>
      </c>
      <c r="J45" s="11" t="s">
        <v>111</v>
      </c>
      <c r="K45" s="11" t="s">
        <v>111</v>
      </c>
      <c r="L45" s="11" t="s">
        <v>111</v>
      </c>
    </row>
    <row r="46" spans="1:12" ht="15" x14ac:dyDescent="0.25">
      <c r="A46" s="37" t="s">
        <v>379</v>
      </c>
      <c r="B46" s="17" t="s">
        <v>84</v>
      </c>
      <c r="C46" s="23" t="s">
        <v>225</v>
      </c>
      <c r="D46" s="17" t="s">
        <v>223</v>
      </c>
      <c r="E46" s="11" t="s">
        <v>178</v>
      </c>
      <c r="F46" s="11" t="s">
        <v>179</v>
      </c>
      <c r="G46" s="11" t="s">
        <v>111</v>
      </c>
      <c r="H46" s="11" t="s">
        <v>111</v>
      </c>
      <c r="I46" s="11" t="s">
        <v>111</v>
      </c>
      <c r="J46" s="11" t="s">
        <v>111</v>
      </c>
      <c r="K46" s="11" t="s">
        <v>111</v>
      </c>
      <c r="L46" s="11" t="s">
        <v>111</v>
      </c>
    </row>
    <row r="47" spans="1:12" ht="15" x14ac:dyDescent="0.25">
      <c r="A47" s="37" t="s">
        <v>379</v>
      </c>
      <c r="B47" s="17" t="s">
        <v>85</v>
      </c>
      <c r="C47" s="23" t="s">
        <v>225</v>
      </c>
      <c r="D47" s="17" t="s">
        <v>180</v>
      </c>
      <c r="E47" s="11" t="s">
        <v>181</v>
      </c>
      <c r="F47" s="11" t="s">
        <v>111</v>
      </c>
      <c r="G47" s="11" t="s">
        <v>111</v>
      </c>
      <c r="H47" s="11" t="s">
        <v>111</v>
      </c>
      <c r="I47" s="11" t="s">
        <v>111</v>
      </c>
      <c r="J47" s="11" t="s">
        <v>111</v>
      </c>
      <c r="K47" s="11" t="s">
        <v>111</v>
      </c>
      <c r="L47" s="11" t="s">
        <v>111</v>
      </c>
    </row>
    <row r="48" spans="1:12" ht="15" x14ac:dyDescent="0.25">
      <c r="A48" s="37" t="s">
        <v>378</v>
      </c>
      <c r="B48" s="17" t="s">
        <v>86</v>
      </c>
      <c r="C48" s="23" t="s">
        <v>225</v>
      </c>
      <c r="D48" s="17" t="s">
        <v>182</v>
      </c>
      <c r="E48" s="11" t="s">
        <v>183</v>
      </c>
      <c r="F48" s="56" t="s">
        <v>184</v>
      </c>
      <c r="G48" s="17"/>
      <c r="H48" s="11" t="s">
        <v>111</v>
      </c>
      <c r="I48" s="11" t="s">
        <v>111</v>
      </c>
      <c r="J48" s="11" t="s">
        <v>111</v>
      </c>
      <c r="K48" s="11" t="s">
        <v>111</v>
      </c>
      <c r="L48" s="11" t="s">
        <v>111</v>
      </c>
    </row>
    <row r="49" spans="1:12" ht="15" x14ac:dyDescent="0.25">
      <c r="A49" s="37" t="s">
        <v>395</v>
      </c>
      <c r="B49" s="17" t="s">
        <v>87</v>
      </c>
      <c r="C49" s="23" t="s">
        <v>225</v>
      </c>
      <c r="D49" s="17" t="s">
        <v>185</v>
      </c>
      <c r="E49" s="11" t="s">
        <v>111</v>
      </c>
      <c r="F49" s="11" t="s">
        <v>111</v>
      </c>
      <c r="G49" s="11" t="s">
        <v>111</v>
      </c>
      <c r="H49" s="11" t="s">
        <v>111</v>
      </c>
      <c r="I49" s="11" t="s">
        <v>111</v>
      </c>
      <c r="J49" s="11" t="s">
        <v>111</v>
      </c>
      <c r="K49" s="11" t="s">
        <v>111</v>
      </c>
      <c r="L49" s="11" t="s">
        <v>111</v>
      </c>
    </row>
    <row r="50" spans="1:12" ht="15" x14ac:dyDescent="0.25">
      <c r="A50" s="37" t="s">
        <v>390</v>
      </c>
      <c r="B50" s="17" t="s">
        <v>88</v>
      </c>
      <c r="C50" s="23" t="s">
        <v>225</v>
      </c>
      <c r="D50" s="17" t="s">
        <v>186</v>
      </c>
      <c r="E50" s="11" t="s">
        <v>111</v>
      </c>
      <c r="F50" s="11" t="s">
        <v>111</v>
      </c>
      <c r="G50" s="11" t="s">
        <v>111</v>
      </c>
      <c r="H50" s="11" t="s">
        <v>111</v>
      </c>
      <c r="I50" s="11" t="s">
        <v>111</v>
      </c>
      <c r="J50" s="11" t="s">
        <v>111</v>
      </c>
      <c r="K50" s="11" t="s">
        <v>111</v>
      </c>
      <c r="L50" s="11" t="s">
        <v>111</v>
      </c>
    </row>
    <row r="51" spans="1:12" ht="15" x14ac:dyDescent="0.25">
      <c r="A51" s="37" t="s">
        <v>395</v>
      </c>
      <c r="B51" s="17" t="s">
        <v>89</v>
      </c>
      <c r="C51" s="23" t="s">
        <v>225</v>
      </c>
      <c r="D51" s="17" t="s">
        <v>187</v>
      </c>
      <c r="E51" s="11" t="s">
        <v>188</v>
      </c>
      <c r="F51" s="11" t="s">
        <v>111</v>
      </c>
      <c r="G51" s="11" t="s">
        <v>111</v>
      </c>
      <c r="H51" s="11" t="s">
        <v>111</v>
      </c>
      <c r="I51" s="11" t="s">
        <v>111</v>
      </c>
      <c r="J51" s="11" t="s">
        <v>111</v>
      </c>
      <c r="K51" s="11" t="s">
        <v>111</v>
      </c>
      <c r="L51" s="11" t="s">
        <v>111</v>
      </c>
    </row>
    <row r="52" spans="1:12" ht="15" x14ac:dyDescent="0.25">
      <c r="A52" s="37" t="s">
        <v>377</v>
      </c>
      <c r="B52" s="17" t="s">
        <v>90</v>
      </c>
      <c r="C52" s="23" t="s">
        <v>225</v>
      </c>
      <c r="D52" s="17" t="s">
        <v>189</v>
      </c>
      <c r="E52" s="11" t="s">
        <v>111</v>
      </c>
      <c r="F52" s="11" t="s">
        <v>111</v>
      </c>
      <c r="G52" s="11" t="s">
        <v>111</v>
      </c>
      <c r="H52" s="11" t="s">
        <v>111</v>
      </c>
      <c r="I52" s="11" t="s">
        <v>111</v>
      </c>
      <c r="J52" s="11" t="s">
        <v>111</v>
      </c>
      <c r="K52" s="11" t="s">
        <v>111</v>
      </c>
      <c r="L52" s="11" t="s">
        <v>111</v>
      </c>
    </row>
    <row r="53" spans="1:12" ht="15" x14ac:dyDescent="0.25">
      <c r="A53" s="37" t="s">
        <v>395</v>
      </c>
      <c r="B53" s="17" t="s">
        <v>91</v>
      </c>
      <c r="C53" s="23" t="s">
        <v>225</v>
      </c>
      <c r="D53" s="17" t="s">
        <v>385</v>
      </c>
      <c r="E53" s="11" t="s">
        <v>190</v>
      </c>
      <c r="F53" s="11" t="s">
        <v>191</v>
      </c>
      <c r="G53" s="11" t="s">
        <v>111</v>
      </c>
      <c r="H53" s="11" t="s">
        <v>111</v>
      </c>
      <c r="I53" s="11" t="s">
        <v>111</v>
      </c>
      <c r="J53" s="11" t="s">
        <v>111</v>
      </c>
      <c r="K53" s="11" t="s">
        <v>111</v>
      </c>
      <c r="L53" s="11" t="s">
        <v>111</v>
      </c>
    </row>
    <row r="54" spans="1:12" ht="15" x14ac:dyDescent="0.25">
      <c r="A54" s="37" t="s">
        <v>377</v>
      </c>
      <c r="B54" s="17" t="s">
        <v>92</v>
      </c>
      <c r="C54" s="23" t="s">
        <v>225</v>
      </c>
      <c r="D54" s="17" t="s">
        <v>192</v>
      </c>
      <c r="E54" s="11" t="s">
        <v>111</v>
      </c>
      <c r="F54" s="11" t="s">
        <v>111</v>
      </c>
      <c r="G54" s="11" t="s">
        <v>111</v>
      </c>
      <c r="H54" s="11" t="s">
        <v>111</v>
      </c>
      <c r="I54" s="11" t="s">
        <v>111</v>
      </c>
      <c r="J54" s="11" t="s">
        <v>111</v>
      </c>
      <c r="K54" s="11" t="s">
        <v>111</v>
      </c>
      <c r="L54" s="11" t="s">
        <v>111</v>
      </c>
    </row>
    <row r="55" spans="1:12" ht="15" x14ac:dyDescent="0.25">
      <c r="A55" s="37" t="s">
        <v>377</v>
      </c>
      <c r="B55" s="17" t="s">
        <v>93</v>
      </c>
      <c r="C55" s="23" t="s">
        <v>225</v>
      </c>
      <c r="D55" s="17" t="s">
        <v>193</v>
      </c>
      <c r="E55" s="11" t="s">
        <v>111</v>
      </c>
      <c r="F55" s="11" t="s">
        <v>111</v>
      </c>
      <c r="G55" s="11" t="s">
        <v>111</v>
      </c>
      <c r="H55" s="11" t="s">
        <v>111</v>
      </c>
      <c r="I55" s="11" t="s">
        <v>111</v>
      </c>
      <c r="J55" s="11" t="s">
        <v>111</v>
      </c>
      <c r="K55" s="11" t="s">
        <v>111</v>
      </c>
      <c r="L55" s="11" t="s">
        <v>111</v>
      </c>
    </row>
    <row r="56" spans="1:12" ht="15" x14ac:dyDescent="0.25">
      <c r="A56" s="37" t="s">
        <v>391</v>
      </c>
      <c r="B56" s="17" t="s">
        <v>94</v>
      </c>
      <c r="C56" s="23" t="s">
        <v>225</v>
      </c>
      <c r="D56" s="17" t="s">
        <v>194</v>
      </c>
      <c r="E56" s="11" t="s">
        <v>111</v>
      </c>
      <c r="F56" s="11" t="s">
        <v>111</v>
      </c>
      <c r="G56" s="11" t="s">
        <v>111</v>
      </c>
      <c r="H56" s="11" t="s">
        <v>111</v>
      </c>
      <c r="I56" s="11" t="s">
        <v>111</v>
      </c>
      <c r="J56" s="11" t="s">
        <v>111</v>
      </c>
      <c r="K56" s="11" t="s">
        <v>111</v>
      </c>
      <c r="L56" s="11" t="s">
        <v>111</v>
      </c>
    </row>
    <row r="57" spans="1:12" ht="15" x14ac:dyDescent="0.25">
      <c r="A57" s="37" t="s">
        <v>390</v>
      </c>
      <c r="B57" s="17" t="s">
        <v>95</v>
      </c>
      <c r="C57" s="23" t="s">
        <v>225</v>
      </c>
      <c r="D57" s="17" t="s">
        <v>195</v>
      </c>
      <c r="E57" s="11" t="s">
        <v>111</v>
      </c>
      <c r="F57" s="11" t="s">
        <v>111</v>
      </c>
      <c r="G57" s="11" t="s">
        <v>111</v>
      </c>
      <c r="H57" s="11" t="s">
        <v>111</v>
      </c>
      <c r="I57" s="11" t="s">
        <v>111</v>
      </c>
      <c r="J57" s="11" t="s">
        <v>111</v>
      </c>
      <c r="K57" s="11" t="s">
        <v>111</v>
      </c>
      <c r="L57" s="11" t="s">
        <v>111</v>
      </c>
    </row>
    <row r="58" spans="1:12" ht="15" x14ac:dyDescent="0.25">
      <c r="A58" s="37" t="s">
        <v>394</v>
      </c>
      <c r="B58" s="17" t="s">
        <v>224</v>
      </c>
      <c r="C58" s="23" t="s">
        <v>225</v>
      </c>
      <c r="D58" s="17" t="s">
        <v>196</v>
      </c>
      <c r="E58" s="11" t="s">
        <v>111</v>
      </c>
      <c r="F58" s="11" t="s">
        <v>111</v>
      </c>
      <c r="G58" s="11" t="s">
        <v>111</v>
      </c>
      <c r="H58" s="11" t="s">
        <v>111</v>
      </c>
      <c r="I58" s="11" t="s">
        <v>111</v>
      </c>
      <c r="J58" s="11" t="s">
        <v>111</v>
      </c>
      <c r="K58" s="11" t="s">
        <v>111</v>
      </c>
      <c r="L58" s="11" t="s">
        <v>111</v>
      </c>
    </row>
    <row r="59" spans="1:12" ht="15" x14ac:dyDescent="0.25">
      <c r="A59" s="37" t="s">
        <v>394</v>
      </c>
      <c r="B59" s="17" t="s">
        <v>96</v>
      </c>
      <c r="C59" s="23" t="s">
        <v>225</v>
      </c>
      <c r="D59" s="17" t="s">
        <v>197</v>
      </c>
      <c r="E59" s="11" t="s">
        <v>111</v>
      </c>
      <c r="F59" s="11" t="s">
        <v>111</v>
      </c>
      <c r="G59" s="11" t="s">
        <v>111</v>
      </c>
      <c r="H59" s="11" t="s">
        <v>111</v>
      </c>
      <c r="I59" s="11" t="s">
        <v>111</v>
      </c>
      <c r="J59" s="11" t="s">
        <v>111</v>
      </c>
      <c r="K59" s="11" t="s">
        <v>111</v>
      </c>
      <c r="L59" s="11" t="s">
        <v>111</v>
      </c>
    </row>
    <row r="60" spans="1:12" ht="15" x14ac:dyDescent="0.25">
      <c r="A60" s="37" t="s">
        <v>394</v>
      </c>
      <c r="B60" s="17" t="s">
        <v>97</v>
      </c>
      <c r="C60" s="23" t="s">
        <v>225</v>
      </c>
      <c r="D60" s="17" t="s">
        <v>198</v>
      </c>
      <c r="E60" s="11" t="s">
        <v>111</v>
      </c>
      <c r="F60" s="11" t="s">
        <v>111</v>
      </c>
      <c r="G60" s="11" t="s">
        <v>111</v>
      </c>
      <c r="H60" s="11" t="s">
        <v>111</v>
      </c>
      <c r="I60" s="11" t="s">
        <v>111</v>
      </c>
      <c r="J60" s="11" t="s">
        <v>111</v>
      </c>
      <c r="K60" s="11" t="s">
        <v>111</v>
      </c>
      <c r="L60" s="11" t="s">
        <v>111</v>
      </c>
    </row>
    <row r="61" spans="1:12" ht="15" x14ac:dyDescent="0.25">
      <c r="A61" s="37" t="s">
        <v>395</v>
      </c>
      <c r="B61" s="17" t="s">
        <v>98</v>
      </c>
      <c r="C61" s="23" t="s">
        <v>225</v>
      </c>
      <c r="D61" s="17" t="s">
        <v>199</v>
      </c>
      <c r="E61" s="11" t="s">
        <v>111</v>
      </c>
      <c r="F61" s="11" t="s">
        <v>111</v>
      </c>
      <c r="G61" s="11" t="s">
        <v>111</v>
      </c>
      <c r="H61" s="11" t="s">
        <v>111</v>
      </c>
      <c r="I61" s="11" t="s">
        <v>111</v>
      </c>
      <c r="J61" s="11" t="s">
        <v>111</v>
      </c>
      <c r="K61" s="11" t="s">
        <v>111</v>
      </c>
      <c r="L61" s="11" t="s">
        <v>111</v>
      </c>
    </row>
    <row r="62" spans="1:12" ht="15" x14ac:dyDescent="0.25">
      <c r="A62" s="37" t="s">
        <v>395</v>
      </c>
      <c r="B62" s="17" t="s">
        <v>99</v>
      </c>
      <c r="C62" s="23" t="s">
        <v>225</v>
      </c>
      <c r="D62" s="17" t="s">
        <v>200</v>
      </c>
      <c r="E62" s="11" t="s">
        <v>111</v>
      </c>
      <c r="F62" s="11" t="s">
        <v>111</v>
      </c>
      <c r="G62" s="11" t="s">
        <v>111</v>
      </c>
      <c r="H62" s="11" t="s">
        <v>111</v>
      </c>
      <c r="I62" s="11" t="s">
        <v>111</v>
      </c>
      <c r="J62" s="11" t="s">
        <v>111</v>
      </c>
      <c r="K62" s="11" t="s">
        <v>111</v>
      </c>
      <c r="L62" s="11" t="s">
        <v>111</v>
      </c>
    </row>
    <row r="63" spans="1:12" ht="15" x14ac:dyDescent="0.25">
      <c r="A63" s="37" t="s">
        <v>392</v>
      </c>
      <c r="B63" s="11" t="s">
        <v>100</v>
      </c>
      <c r="C63" s="18" t="s">
        <v>225</v>
      </c>
      <c r="D63" s="11" t="s">
        <v>201</v>
      </c>
      <c r="E63" s="11" t="s">
        <v>202</v>
      </c>
      <c r="F63" s="11" t="s">
        <v>111</v>
      </c>
      <c r="G63" s="11" t="s">
        <v>111</v>
      </c>
      <c r="H63" s="11" t="s">
        <v>111</v>
      </c>
      <c r="I63" s="11" t="s">
        <v>111</v>
      </c>
      <c r="J63" s="11" t="s">
        <v>111</v>
      </c>
      <c r="K63" s="11" t="s">
        <v>111</v>
      </c>
      <c r="L63" s="11" t="s">
        <v>111</v>
      </c>
    </row>
    <row r="64" spans="1:12" ht="15" x14ac:dyDescent="0.25">
      <c r="A64" s="37" t="s">
        <v>378</v>
      </c>
      <c r="B64" s="11" t="s">
        <v>101</v>
      </c>
      <c r="C64" s="18" t="s">
        <v>225</v>
      </c>
      <c r="D64" s="11" t="s">
        <v>203</v>
      </c>
      <c r="E64" s="11" t="s">
        <v>111</v>
      </c>
      <c r="F64" s="11" t="s">
        <v>111</v>
      </c>
      <c r="G64" s="11" t="s">
        <v>111</v>
      </c>
      <c r="H64" s="11" t="s">
        <v>111</v>
      </c>
      <c r="I64" s="11" t="s">
        <v>111</v>
      </c>
      <c r="J64" s="11" t="s">
        <v>111</v>
      </c>
      <c r="K64" s="11" t="s">
        <v>111</v>
      </c>
      <c r="L64" s="11" t="s">
        <v>111</v>
      </c>
    </row>
    <row r="65" spans="1:13" ht="15" x14ac:dyDescent="0.25">
      <c r="A65" s="37" t="s">
        <v>390</v>
      </c>
      <c r="B65" s="11" t="s">
        <v>102</v>
      </c>
      <c r="C65" s="18" t="s">
        <v>225</v>
      </c>
      <c r="D65" s="11" t="s">
        <v>204</v>
      </c>
      <c r="E65" s="11" t="s">
        <v>205</v>
      </c>
      <c r="F65" s="11" t="s">
        <v>111</v>
      </c>
      <c r="G65" s="11" t="s">
        <v>111</v>
      </c>
      <c r="H65" s="11" t="s">
        <v>111</v>
      </c>
      <c r="I65" s="11" t="s">
        <v>111</v>
      </c>
      <c r="J65" s="11" t="s">
        <v>111</v>
      </c>
      <c r="K65" s="11" t="s">
        <v>111</v>
      </c>
      <c r="L65" s="11" t="s">
        <v>111</v>
      </c>
    </row>
    <row r="66" spans="1:13" ht="15" x14ac:dyDescent="0.25">
      <c r="A66" s="37" t="s">
        <v>377</v>
      </c>
      <c r="B66" s="11" t="s">
        <v>103</v>
      </c>
      <c r="C66" s="18" t="s">
        <v>225</v>
      </c>
      <c r="D66" s="11" t="s">
        <v>206</v>
      </c>
      <c r="E66" s="11" t="s">
        <v>207</v>
      </c>
      <c r="F66" s="11" t="s">
        <v>208</v>
      </c>
      <c r="G66" s="11" t="s">
        <v>111</v>
      </c>
      <c r="H66" s="11" t="s">
        <v>111</v>
      </c>
      <c r="I66" s="11" t="s">
        <v>111</v>
      </c>
      <c r="J66" s="11" t="s">
        <v>111</v>
      </c>
      <c r="K66" s="11" t="s">
        <v>111</v>
      </c>
      <c r="L66" s="11" t="s">
        <v>111</v>
      </c>
    </row>
    <row r="67" spans="1:13" ht="15" x14ac:dyDescent="0.25">
      <c r="A67" s="37" t="s">
        <v>379</v>
      </c>
      <c r="B67" s="11" t="s">
        <v>104</v>
      </c>
      <c r="C67" s="18" t="s">
        <v>225</v>
      </c>
      <c r="D67" s="11" t="s">
        <v>209</v>
      </c>
      <c r="E67" s="11" t="s">
        <v>111</v>
      </c>
      <c r="F67" s="11" t="s">
        <v>111</v>
      </c>
      <c r="G67" s="11" t="s">
        <v>111</v>
      </c>
      <c r="H67" s="11" t="s">
        <v>111</v>
      </c>
      <c r="I67" s="11" t="s">
        <v>111</v>
      </c>
      <c r="J67" s="11" t="s">
        <v>111</v>
      </c>
      <c r="K67" s="11" t="s">
        <v>111</v>
      </c>
      <c r="L67" s="11" t="s">
        <v>111</v>
      </c>
    </row>
    <row r="68" spans="1:13" ht="15" x14ac:dyDescent="0.25">
      <c r="A68" s="37" t="s">
        <v>390</v>
      </c>
      <c r="B68" s="11" t="s">
        <v>105</v>
      </c>
      <c r="C68" s="18" t="s">
        <v>225</v>
      </c>
      <c r="D68" s="11" t="s">
        <v>210</v>
      </c>
      <c r="E68" s="11" t="s">
        <v>211</v>
      </c>
      <c r="F68" s="11" t="s">
        <v>111</v>
      </c>
      <c r="G68" s="11" t="s">
        <v>111</v>
      </c>
      <c r="H68" s="11" t="s">
        <v>111</v>
      </c>
      <c r="I68" s="11" t="s">
        <v>111</v>
      </c>
      <c r="J68" s="11" t="s">
        <v>111</v>
      </c>
      <c r="K68" s="11" t="s">
        <v>111</v>
      </c>
      <c r="L68" s="11" t="s">
        <v>111</v>
      </c>
    </row>
    <row r="69" spans="1:13" ht="15" x14ac:dyDescent="0.25">
      <c r="A69" s="37" t="s">
        <v>390</v>
      </c>
      <c r="B69" s="11" t="s">
        <v>106</v>
      </c>
      <c r="C69" s="18" t="s">
        <v>225</v>
      </c>
      <c r="D69" s="11" t="s">
        <v>212</v>
      </c>
      <c r="E69" s="11" t="s">
        <v>111</v>
      </c>
      <c r="F69" s="11" t="s">
        <v>111</v>
      </c>
      <c r="G69" s="11" t="s">
        <v>111</v>
      </c>
      <c r="H69" s="11" t="s">
        <v>111</v>
      </c>
      <c r="I69" s="11" t="s">
        <v>111</v>
      </c>
      <c r="J69" s="11" t="s">
        <v>111</v>
      </c>
      <c r="K69" s="11" t="s">
        <v>111</v>
      </c>
      <c r="L69" s="11" t="s">
        <v>111</v>
      </c>
    </row>
    <row r="70" spans="1:13" ht="15" x14ac:dyDescent="0.25">
      <c r="A70" s="37" t="s">
        <v>395</v>
      </c>
      <c r="B70" s="11" t="s">
        <v>107</v>
      </c>
      <c r="C70" s="18" t="s">
        <v>225</v>
      </c>
      <c r="D70" s="11" t="s">
        <v>213</v>
      </c>
      <c r="E70" s="11" t="s">
        <v>214</v>
      </c>
      <c r="F70" s="11" t="s">
        <v>111</v>
      </c>
      <c r="G70" s="11" t="s">
        <v>111</v>
      </c>
      <c r="H70" s="11" t="s">
        <v>111</v>
      </c>
      <c r="I70" s="11" t="s">
        <v>111</v>
      </c>
      <c r="J70" s="11" t="s">
        <v>111</v>
      </c>
      <c r="K70" s="11" t="s">
        <v>111</v>
      </c>
      <c r="L70" s="11" t="s">
        <v>111</v>
      </c>
    </row>
    <row r="71" spans="1:13" ht="15" x14ac:dyDescent="0.25">
      <c r="A71" s="37" t="s">
        <v>390</v>
      </c>
      <c r="B71" s="11" t="s">
        <v>108</v>
      </c>
      <c r="C71" s="18" t="s">
        <v>225</v>
      </c>
      <c r="D71" s="11" t="s">
        <v>215</v>
      </c>
      <c r="E71" s="11" t="s">
        <v>216</v>
      </c>
      <c r="F71" s="11" t="s">
        <v>111</v>
      </c>
      <c r="G71" s="11" t="s">
        <v>111</v>
      </c>
      <c r="H71" s="11" t="s">
        <v>111</v>
      </c>
      <c r="I71" s="11" t="s">
        <v>111</v>
      </c>
      <c r="J71" s="11" t="s">
        <v>111</v>
      </c>
      <c r="K71" s="11" t="s">
        <v>111</v>
      </c>
      <c r="L71" s="11" t="s">
        <v>111</v>
      </c>
    </row>
    <row r="72" spans="1:13" ht="15" x14ac:dyDescent="0.25">
      <c r="A72" s="37" t="s">
        <v>394</v>
      </c>
      <c r="B72" s="11" t="s">
        <v>109</v>
      </c>
      <c r="C72" s="18" t="s">
        <v>225</v>
      </c>
      <c r="D72" s="11" t="s">
        <v>217</v>
      </c>
      <c r="E72" s="11" t="s">
        <v>218</v>
      </c>
      <c r="F72" s="11" t="s">
        <v>111</v>
      </c>
      <c r="G72" s="11" t="s">
        <v>111</v>
      </c>
      <c r="H72" s="11" t="s">
        <v>111</v>
      </c>
      <c r="I72" s="11" t="s">
        <v>111</v>
      </c>
      <c r="J72" s="11" t="s">
        <v>111</v>
      </c>
      <c r="K72" s="11" t="s">
        <v>111</v>
      </c>
      <c r="L72" s="11" t="s">
        <v>111</v>
      </c>
    </row>
    <row r="73" spans="1:13" x14ac:dyDescent="0.25">
      <c r="D73" s="14"/>
      <c r="E73" s="14"/>
      <c r="F73" s="14"/>
      <c r="G73" s="11"/>
      <c r="H73" s="14"/>
      <c r="I73" s="14"/>
      <c r="J73" s="14"/>
      <c r="K73" s="14"/>
      <c r="L73" s="14"/>
    </row>
    <row r="74" spans="1:13" x14ac:dyDescent="0.25">
      <c r="D74" s="14"/>
      <c r="E74" s="14"/>
      <c r="F74" s="14"/>
      <c r="G74" s="11"/>
      <c r="H74" s="14"/>
      <c r="I74" s="14"/>
      <c r="J74" s="14"/>
      <c r="K74" s="14"/>
      <c r="L74" s="14"/>
    </row>
    <row r="75" spans="1:13" x14ac:dyDescent="0.25">
      <c r="D75" s="14"/>
      <c r="E75" s="14"/>
      <c r="F75" s="14"/>
      <c r="G75" s="11"/>
      <c r="H75" s="14"/>
      <c r="I75" s="14"/>
      <c r="J75" s="14"/>
      <c r="K75" s="14"/>
      <c r="L75" s="14"/>
    </row>
    <row r="76" spans="1:13" x14ac:dyDescent="0.25">
      <c r="D76" s="14"/>
      <c r="E76" s="14"/>
      <c r="F76" s="14"/>
      <c r="G76" s="11"/>
      <c r="H76" s="14"/>
      <c r="I76" s="14"/>
      <c r="J76" s="14"/>
      <c r="K76" s="14"/>
      <c r="L76" s="14"/>
    </row>
    <row r="77" spans="1:13" x14ac:dyDescent="0.25">
      <c r="D77" s="14"/>
      <c r="E77" s="14"/>
      <c r="F77" s="14"/>
      <c r="G77" s="11"/>
      <c r="H77" s="14"/>
      <c r="I77" s="14"/>
      <c r="J77" s="14"/>
      <c r="K77" s="14"/>
      <c r="L77" s="14"/>
    </row>
    <row r="78" spans="1:13" x14ac:dyDescent="0.25">
      <c r="D78" s="14"/>
      <c r="E78" s="14"/>
      <c r="F78" s="14"/>
      <c r="G78" s="11"/>
      <c r="H78" s="14"/>
      <c r="I78" s="14"/>
      <c r="J78" s="14"/>
      <c r="K78" s="14"/>
      <c r="L78" s="14"/>
    </row>
    <row r="79" spans="1:13" x14ac:dyDescent="0.25">
      <c r="D79" s="14">
        <v>71</v>
      </c>
      <c r="E79" s="14">
        <v>23</v>
      </c>
      <c r="F79" s="14">
        <v>10</v>
      </c>
      <c r="G79" s="14">
        <v>3</v>
      </c>
      <c r="H79" s="14">
        <v>1</v>
      </c>
      <c r="I79" s="14">
        <v>1</v>
      </c>
      <c r="J79" s="14">
        <v>1</v>
      </c>
      <c r="K79" s="14">
        <v>1</v>
      </c>
      <c r="L79" s="14">
        <v>1</v>
      </c>
      <c r="M79" s="15">
        <f>SUM(D79:L79)</f>
        <v>112</v>
      </c>
    </row>
    <row r="80" spans="1:13" x14ac:dyDescent="0.25">
      <c r="D80" s="14"/>
      <c r="E80" s="14"/>
      <c r="F80" s="14"/>
      <c r="G80" s="11"/>
      <c r="H80" s="14"/>
      <c r="I80" s="14"/>
      <c r="J80" s="14"/>
      <c r="K80" s="14"/>
      <c r="L80" s="14"/>
    </row>
    <row r="81" spans="4:12" x14ac:dyDescent="0.25">
      <c r="D81" s="14"/>
      <c r="E81" s="14"/>
      <c r="F81" s="14"/>
      <c r="G81" s="11"/>
      <c r="H81" s="14"/>
      <c r="I81" s="14"/>
      <c r="J81" s="14"/>
      <c r="K81" s="14"/>
      <c r="L81" s="14"/>
    </row>
    <row r="82" spans="4:12" x14ac:dyDescent="0.25">
      <c r="D82" s="14"/>
      <c r="E82" s="14"/>
      <c r="F82" s="14"/>
      <c r="G82" s="11"/>
      <c r="H82" s="14"/>
      <c r="I82" s="14"/>
      <c r="J82" s="14"/>
      <c r="K82" s="14"/>
      <c r="L82" s="14"/>
    </row>
    <row r="83" spans="4:12" x14ac:dyDescent="0.25">
      <c r="D83" s="14"/>
      <c r="E83" s="14"/>
      <c r="F83" s="14"/>
      <c r="G83" s="11"/>
      <c r="H83" s="14"/>
      <c r="I83" s="14"/>
      <c r="J83" s="14"/>
      <c r="K83" s="14"/>
      <c r="L83" s="14"/>
    </row>
    <row r="84" spans="4:12" x14ac:dyDescent="0.25">
      <c r="D84" s="14"/>
      <c r="E84" s="14"/>
      <c r="F84" s="14"/>
      <c r="G84" s="11"/>
      <c r="H84" s="14"/>
      <c r="I84" s="14"/>
      <c r="J84" s="14"/>
      <c r="K84" s="14"/>
      <c r="L84" s="14"/>
    </row>
    <row r="85" spans="4:12" x14ac:dyDescent="0.25">
      <c r="G85" s="11"/>
    </row>
  </sheetData>
  <sheetProtection password="8802" sheet="1" objects="1" scenarios="1" selectLockedCells="1" selectUnlockedCells="1"/>
  <autoFilter ref="A1:L73"/>
  <printOptions horizontalCentered="1"/>
  <pageMargins left="0.25" right="0.25" top="0.75" bottom="0.75" header="0.3" footer="0.3"/>
  <pageSetup scale="97" orientation="portrait" r:id="rId1"/>
  <headerFooter alignWithMargins="0">
    <oddFooter>&amp;LRFA-App Pkg-DepSecNav (7/2013)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C19"/>
  <sheetViews>
    <sheetView workbookViewId="0">
      <selection activeCell="A3" sqref="A3"/>
    </sheetView>
  </sheetViews>
  <sheetFormatPr defaultRowHeight="14.4" x14ac:dyDescent="0.3"/>
  <cols>
    <col min="1" max="1" width="32.5703125" style="209" customWidth="1"/>
    <col min="2" max="2" width="9.140625" style="209"/>
    <col min="3" max="3" width="29.85546875" style="209" customWidth="1"/>
    <col min="4" max="16384" width="9.140625" style="209"/>
  </cols>
  <sheetData>
    <row r="1" spans="1:3" x14ac:dyDescent="0.3">
      <c r="A1" s="209" t="str">
        <f>'Do First'!D10</f>
        <v>San Diego/Imperial, Desert/Inland Empire Region</v>
      </c>
    </row>
    <row r="3" spans="1:3" x14ac:dyDescent="0.3">
      <c r="A3" s="209" t="str">
        <f>IF(VLOOKUP(A$1,'Region to CCD Dropdown List-177'!$A:$R,2,0)=0,"",VLOOKUP(A$1,'Region to CCD Dropdown List-177'!$A:$R,2,0))</f>
        <v>Grossmont-Cuyamaca CCD</v>
      </c>
      <c r="C3" s="210"/>
    </row>
    <row r="4" spans="1:3" x14ac:dyDescent="0.3">
      <c r="A4" s="209" t="str">
        <f>IF(VLOOKUP(A$1,'Region to CCD Dropdown List-177'!$A:$R,3,0)=0,"",VLOOKUP(A$1,'Region to CCD Dropdown List-177'!$A:$R,3,0))</f>
        <v>Imperial CCD</v>
      </c>
      <c r="C4" s="210"/>
    </row>
    <row r="5" spans="1:3" x14ac:dyDescent="0.3">
      <c r="A5" s="209" t="str">
        <f>IF(VLOOKUP(A$1,'Region to CCD Dropdown List-177'!$A:$R,4,0)=0,"",VLOOKUP(A$1,'Region to CCD Dropdown List-177'!$A:$R,4,0))</f>
        <v>MiraCosta CCD</v>
      </c>
    </row>
    <row r="6" spans="1:3" x14ac:dyDescent="0.3">
      <c r="A6" s="209" t="str">
        <f>IF(VLOOKUP(A$1,'Region to CCD Dropdown List-177'!$A:$R,5,0)=0,"",VLOOKUP(A$1,'Region to CCD Dropdown List-177'!$A:$R,5,0))</f>
        <v>Palomar CCD</v>
      </c>
    </row>
    <row r="7" spans="1:3" x14ac:dyDescent="0.3">
      <c r="A7" s="209" t="str">
        <f>IF(VLOOKUP(A$1,'Region to CCD Dropdown List-177'!$A:$R,6,0)=0,"",VLOOKUP(A$1,'Region to CCD Dropdown List-177'!$A:$R,6,0))</f>
        <v>San Diego CCD</v>
      </c>
    </row>
    <row r="8" spans="1:3" x14ac:dyDescent="0.3">
      <c r="A8" s="209" t="str">
        <f>IF(VLOOKUP(A$1,'Region to CCD Dropdown List-177'!$A:$R,7,0)=0,"",VLOOKUP(A$1,'Region to CCD Dropdown List-177'!$A:$R,7,0))</f>
        <v>Southwestern CCD</v>
      </c>
    </row>
    <row r="9" spans="1:3" x14ac:dyDescent="0.3">
      <c r="A9" s="209" t="str">
        <f>IF(VLOOKUP(A$1,'Region to CCD Dropdown List-177'!$A:$R,8,0)=0,"",VLOOKUP(A$1,'Region to CCD Dropdown List-177'!$A:$R,8,0))</f>
        <v>Barstow CCD</v>
      </c>
    </row>
    <row r="10" spans="1:3" x14ac:dyDescent="0.3">
      <c r="A10" s="209" t="str">
        <f>IF(VLOOKUP(A$1,'Region to CCD Dropdown List-177'!$A:$R,9,0)=0,"",VLOOKUP(A$1,'Region to CCD Dropdown List-177'!$A:$R,9,0))</f>
        <v>Chaffey CCD</v>
      </c>
    </row>
    <row r="11" spans="1:3" x14ac:dyDescent="0.3">
      <c r="A11" s="209" t="str">
        <f>IF(VLOOKUP(A$1,'Region to CCD Dropdown List-177'!$A:$R,10,0)=0,"",VLOOKUP(A$1,'Region to CCD Dropdown List-177'!$A:$R,10,0))</f>
        <v>Copper Mountain CCD</v>
      </c>
    </row>
    <row r="12" spans="1:3" x14ac:dyDescent="0.3">
      <c r="A12" s="209" t="str">
        <f>IF(VLOOKUP(A$1,'Region to CCD Dropdown List-177'!$A:$R,11,0)=0,"",VLOOKUP(A$1,'Region to CCD Dropdown List-177'!$A:$R,11,0))</f>
        <v>Desert CCD</v>
      </c>
    </row>
    <row r="13" spans="1:3" x14ac:dyDescent="0.3">
      <c r="A13" s="209" t="str">
        <f>IF(VLOOKUP(A$1,'Region to CCD Dropdown List-177'!$A:$R,12,0)=0,"",VLOOKUP(A$1,'Region to CCD Dropdown List-177'!$A:$R,12,0))</f>
        <v>Mt. San Jacinto CCD</v>
      </c>
    </row>
    <row r="14" spans="1:3" x14ac:dyDescent="0.3">
      <c r="A14" s="209" t="str">
        <f>IF(VLOOKUP(A$1,'Region to CCD Dropdown List-177'!$A:$R,13,0)=0,"",VLOOKUP(A$1,'Region to CCD Dropdown List-177'!$A:$R,13,0))</f>
        <v>Palo Verde CCD</v>
      </c>
    </row>
    <row r="15" spans="1:3" x14ac:dyDescent="0.3">
      <c r="A15" s="209" t="str">
        <f>IF(VLOOKUP(A$1,'Region to CCD Dropdown List-177'!$A:$R,14,0)=0,"",VLOOKUP(A$1,'Region to CCD Dropdown List-177'!$A:$R,14,0))</f>
        <v>Riverside CCD</v>
      </c>
    </row>
    <row r="16" spans="1:3" x14ac:dyDescent="0.3">
      <c r="A16" s="209" t="str">
        <f>IF(VLOOKUP(A$1,'Region to CCD Dropdown List-177'!$A:$R,15,0)=0,"",VLOOKUP(A$1,'Region to CCD Dropdown List-177'!$A:$R,15,0))</f>
        <v>San Bernardino CCD</v>
      </c>
    </row>
    <row r="17" spans="1:1" x14ac:dyDescent="0.3">
      <c r="A17" s="209" t="str">
        <f>IF(VLOOKUP(A$1,'Region to CCD Dropdown List-177'!$A:$R,16,0)=0,"",VLOOKUP(A$1,'Region to CCD Dropdown List-177'!$A:$R,16,0))</f>
        <v>Victor Valley CCD</v>
      </c>
    </row>
    <row r="18" spans="1:1" x14ac:dyDescent="0.3">
      <c r="A18" s="209" t="str">
        <f>IF(VLOOKUP(A$1,'Region to CCD Dropdown List-177'!$A:$R,17,0)=0,"",VLOOKUP(A$1,'Region to CCD Dropdown List-177'!$A:$R,17,0))</f>
        <v/>
      </c>
    </row>
    <row r="19" spans="1:1" x14ac:dyDescent="0.3">
      <c r="A19" s="209" t="str">
        <f>IF(VLOOKUP(A$1,'Region to CCD Dropdown List-177'!$A:$R,18,0)=0,"",VLOOKUP(A$1,'Region to CCD Dropdown List-177'!$A:$R,18,0))</f>
        <v/>
      </c>
    </row>
  </sheetData>
  <sheetProtection password="8802" sheet="1" objects="1" scenarios="1" selectLockedCells="1" selectUnlockedCells="1"/>
  <printOptions horizontalCentered="1"/>
  <pageMargins left="0.25" right="0.25" top="0.75" bottom="0.75" header="0.3" footer="0.3"/>
  <pageSetup scale="97" orientation="portrait" r:id="rId1"/>
  <headerFooter alignWithMargins="0">
    <oddFooter>&amp;LRFA-App Pkg-DepSecNav (7/2013)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19"/>
  <sheetViews>
    <sheetView workbookViewId="0">
      <selection activeCell="A3" sqref="A3"/>
    </sheetView>
  </sheetViews>
  <sheetFormatPr defaultRowHeight="14.4" x14ac:dyDescent="0.3"/>
  <cols>
    <col min="1" max="1" width="32.5703125" style="12" customWidth="1"/>
    <col min="2" max="2" width="9.140625" style="12"/>
    <col min="3" max="3" width="29.85546875" style="12" customWidth="1"/>
    <col min="4" max="16384" width="9.140625" style="12"/>
  </cols>
  <sheetData>
    <row r="1" spans="1:3" x14ac:dyDescent="0.3">
      <c r="A1" s="12" t="str">
        <f>'Do First'!D10</f>
        <v>San Diego/Imperial, Desert/Inland Empire Region</v>
      </c>
    </row>
    <row r="3" spans="1:3" x14ac:dyDescent="0.3">
      <c r="A3" s="12" t="e">
        <f>IF(VLOOKUP(A$1,'Region to CCD Dropdown List'!$A:$R,2,0)=0,"",VLOOKUP(A$1,'Region to CCD Dropdown List'!$A:$R,2,0))</f>
        <v>#N/A</v>
      </c>
      <c r="C3" s="57"/>
    </row>
    <row r="4" spans="1:3" x14ac:dyDescent="0.3">
      <c r="A4" s="12" t="e">
        <f>IF(VLOOKUP(A$1,'Region to CCD Dropdown List'!$A:$R,3,0)=0,"",VLOOKUP(A$1,'Region to CCD Dropdown List'!$A:$R,3,0))</f>
        <v>#N/A</v>
      </c>
      <c r="C4" s="57"/>
    </row>
    <row r="5" spans="1:3" x14ac:dyDescent="0.3">
      <c r="A5" s="12" t="e">
        <f>IF(VLOOKUP(A$1,'Region to CCD Dropdown List'!$A:$R,4,0)=0,"",VLOOKUP(A$1,'Region to CCD Dropdown List'!$A:$R,4,0))</f>
        <v>#N/A</v>
      </c>
    </row>
    <row r="6" spans="1:3" x14ac:dyDescent="0.3">
      <c r="A6" s="12" t="e">
        <f>IF(VLOOKUP(A$1,'Region to CCD Dropdown List'!$A:$R,5,0)=0,"",VLOOKUP(A$1,'Region to CCD Dropdown List'!$A:$R,5,0))</f>
        <v>#N/A</v>
      </c>
    </row>
    <row r="7" spans="1:3" x14ac:dyDescent="0.3">
      <c r="A7" s="12" t="e">
        <f>IF(VLOOKUP(A$1,'Region to CCD Dropdown List'!$A:$R,6,0)=0,"",VLOOKUP(A$1,'Region to CCD Dropdown List'!$A:$R,6,0))</f>
        <v>#N/A</v>
      </c>
    </row>
    <row r="8" spans="1:3" x14ac:dyDescent="0.3">
      <c r="A8" s="12" t="e">
        <f>IF(VLOOKUP(A$1,'Region to CCD Dropdown List'!$A:$R,7,0)=0,"",VLOOKUP(A$1,'Region to CCD Dropdown List'!$A:$R,7,0))</f>
        <v>#N/A</v>
      </c>
    </row>
    <row r="9" spans="1:3" x14ac:dyDescent="0.3">
      <c r="A9" s="12" t="e">
        <f>IF(VLOOKUP(A$1,'Region to CCD Dropdown List'!$A:$R,8,0)=0,"",VLOOKUP(A$1,'Region to CCD Dropdown List'!$A:$R,8,0))</f>
        <v>#N/A</v>
      </c>
    </row>
    <row r="10" spans="1:3" x14ac:dyDescent="0.3">
      <c r="A10" s="12" t="e">
        <f>IF(VLOOKUP(A$1,'Region to CCD Dropdown List'!$A:$R,9,0)=0,"",VLOOKUP(A$1,'Region to CCD Dropdown List'!$A:$R,9,0))</f>
        <v>#N/A</v>
      </c>
    </row>
    <row r="11" spans="1:3" x14ac:dyDescent="0.3">
      <c r="A11" s="12" t="e">
        <f>IF(VLOOKUP(A$1,'Region to CCD Dropdown List'!$A:$R,10,0)=0,"",VLOOKUP(A$1,'Region to CCD Dropdown List'!$A:$R,10,0))</f>
        <v>#N/A</v>
      </c>
    </row>
    <row r="12" spans="1:3" x14ac:dyDescent="0.3">
      <c r="A12" s="12" t="e">
        <f>IF(VLOOKUP(A$1,'Region to CCD Dropdown List'!$A:$R,11,0)=0,"",VLOOKUP(A$1,'Region to CCD Dropdown List'!$A:$R,11,0))</f>
        <v>#N/A</v>
      </c>
    </row>
    <row r="13" spans="1:3" x14ac:dyDescent="0.3">
      <c r="A13" s="12" t="e">
        <f>IF(VLOOKUP(A$1,'Region to CCD Dropdown List'!$A:$R,12,0)=0,"",VLOOKUP(A$1,'Region to CCD Dropdown List'!$A:$R,12,0))</f>
        <v>#N/A</v>
      </c>
    </row>
    <row r="14" spans="1:3" x14ac:dyDescent="0.3">
      <c r="A14" s="12" t="e">
        <f>IF(VLOOKUP(A$1,'Region to CCD Dropdown List'!$A:$R,13,0)=0,"",VLOOKUP(A$1,'Region to CCD Dropdown List'!$A:$R,13,0))</f>
        <v>#N/A</v>
      </c>
    </row>
    <row r="15" spans="1:3" x14ac:dyDescent="0.3">
      <c r="A15" s="12" t="e">
        <f>IF(VLOOKUP(A$1,'Region to CCD Dropdown List'!$A:$R,14,0)=0,"",VLOOKUP(A$1,'Region to CCD Dropdown List'!$A:$R,14,0))</f>
        <v>#N/A</v>
      </c>
    </row>
    <row r="16" spans="1:3" x14ac:dyDescent="0.3">
      <c r="A16" s="12" t="e">
        <f>IF(VLOOKUP(A$1,'Region to CCD Dropdown List'!$A:$R,15,0)=0,"",VLOOKUP(A$1,'Region to CCD Dropdown List'!$A:$R,15,0))</f>
        <v>#N/A</v>
      </c>
    </row>
    <row r="17" spans="1:1" x14ac:dyDescent="0.3">
      <c r="A17" s="12" t="e">
        <f>IF(VLOOKUP(A$1,'Region to CCD Dropdown List'!$A:$R,16,0)=0,"",VLOOKUP(A$1,'Region to CCD Dropdown List'!$A:$R,16,0))</f>
        <v>#N/A</v>
      </c>
    </row>
    <row r="18" spans="1:1" x14ac:dyDescent="0.3">
      <c r="A18" s="12" t="e">
        <f>IF(VLOOKUP(A$1,'Region to CCD Dropdown List'!$A:$R,17,0)=0,"",VLOOKUP(A$1,'Region to CCD Dropdown List'!$A:$R,17,0))</f>
        <v>#N/A</v>
      </c>
    </row>
    <row r="19" spans="1:1" x14ac:dyDescent="0.3">
      <c r="A19" s="12" t="e">
        <f>IF(VLOOKUP(A$1,'Region to CCD Dropdown List'!$A:$R,18,0)=0,"",VLOOKUP(A$1,'Region to CCD Dropdown List'!$A:$R,18,0))</f>
        <v>#N/A</v>
      </c>
    </row>
  </sheetData>
  <sheetProtection password="8802" sheet="1" objects="1" scenarios="1" selectLockedCells="1" selectUnlockedCells="1"/>
  <printOptions horizontalCentered="1"/>
  <pageMargins left="0.25" right="0.25" top="0.75" bottom="0.75" header="0.3" footer="0.3"/>
  <pageSetup scale="97" orientation="portrait" r:id="rId1"/>
  <headerFooter alignWithMargins="0">
    <oddFooter>&amp;LRFA-App Pkg-DepSecNav (7/2013)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R13"/>
  <sheetViews>
    <sheetView workbookViewId="0">
      <selection activeCell="A16" sqref="A16"/>
    </sheetView>
  </sheetViews>
  <sheetFormatPr defaultRowHeight="13.8" x14ac:dyDescent="0.25"/>
  <cols>
    <col min="1" max="1" width="127.5703125" style="16" bestFit="1" customWidth="1"/>
    <col min="2" max="2" width="35.42578125" style="15" customWidth="1"/>
    <col min="3" max="3" width="32.7109375" style="15" bestFit="1" customWidth="1"/>
    <col min="4" max="4" width="29.140625" style="15" bestFit="1" customWidth="1"/>
    <col min="5" max="5" width="27.7109375" style="15" customWidth="1"/>
    <col min="6" max="6" width="34.140625" style="15" customWidth="1"/>
    <col min="7" max="7" width="31.140625" style="15" customWidth="1"/>
    <col min="8" max="8" width="26.140625" style="15" customWidth="1"/>
    <col min="9" max="9" width="29.140625" style="15" customWidth="1"/>
    <col min="10" max="10" width="34.42578125" style="15" customWidth="1"/>
    <col min="11" max="11" width="29.140625" style="15" customWidth="1"/>
    <col min="12" max="12" width="25.7109375" style="15" customWidth="1"/>
    <col min="13" max="13" width="24.42578125" style="15" bestFit="1" customWidth="1"/>
    <col min="14" max="14" width="31.7109375" style="15" bestFit="1" customWidth="1"/>
    <col min="15" max="15" width="29.42578125" style="15" bestFit="1" customWidth="1"/>
    <col min="16" max="16" width="24.85546875" style="15" bestFit="1" customWidth="1"/>
    <col min="17" max="17" width="26.42578125" style="15" bestFit="1" customWidth="1"/>
    <col min="18" max="18" width="31.28515625" style="15" bestFit="1" customWidth="1"/>
    <col min="19" max="16384" width="9.140625" style="15"/>
  </cols>
  <sheetData>
    <row r="1" spans="1:18" s="18" customFormat="1" ht="14.4" thickBot="1" x14ac:dyDescent="0.3">
      <c r="A1" s="19" t="s">
        <v>221</v>
      </c>
      <c r="B1" s="20" t="s">
        <v>396</v>
      </c>
      <c r="C1" s="20" t="s">
        <v>397</v>
      </c>
      <c r="D1" s="20" t="s">
        <v>398</v>
      </c>
      <c r="E1" s="20" t="s">
        <v>399</v>
      </c>
      <c r="F1" s="20" t="s">
        <v>400</v>
      </c>
      <c r="G1" s="20" t="s">
        <v>401</v>
      </c>
      <c r="H1" s="20" t="s">
        <v>402</v>
      </c>
      <c r="I1" s="20" t="s">
        <v>403</v>
      </c>
      <c r="J1" s="20" t="s">
        <v>404</v>
      </c>
      <c r="K1" s="20" t="s">
        <v>405</v>
      </c>
      <c r="L1" s="20" t="s">
        <v>406</v>
      </c>
      <c r="M1" s="20" t="s">
        <v>407</v>
      </c>
      <c r="N1" s="20" t="s">
        <v>408</v>
      </c>
      <c r="O1" s="20" t="s">
        <v>409</v>
      </c>
      <c r="P1" s="20" t="s">
        <v>410</v>
      </c>
      <c r="Q1" s="20" t="s">
        <v>411</v>
      </c>
      <c r="R1" s="20" t="s">
        <v>412</v>
      </c>
    </row>
    <row r="2" spans="1:18" ht="15" x14ac:dyDescent="0.25">
      <c r="A2" s="37" t="s">
        <v>465</v>
      </c>
      <c r="B2" s="207" t="s">
        <v>42</v>
      </c>
      <c r="C2" s="207" t="s">
        <v>54</v>
      </c>
      <c r="D2" s="207" t="s">
        <v>62</v>
      </c>
      <c r="E2" s="207" t="s">
        <v>63</v>
      </c>
      <c r="F2" s="207" t="s">
        <v>66</v>
      </c>
      <c r="G2" s="207" t="s">
        <v>68</v>
      </c>
      <c r="H2" s="207" t="s">
        <v>82</v>
      </c>
      <c r="I2" s="208" t="s">
        <v>224</v>
      </c>
      <c r="J2" s="208" t="s">
        <v>96</v>
      </c>
      <c r="K2" s="208" t="s">
        <v>97</v>
      </c>
      <c r="L2" s="207" t="s">
        <v>109</v>
      </c>
    </row>
    <row r="3" spans="1:18" ht="15" x14ac:dyDescent="0.25">
      <c r="A3" s="37" t="s">
        <v>466</v>
      </c>
      <c r="B3" s="207" t="s">
        <v>43</v>
      </c>
      <c r="C3" s="207" t="s">
        <v>45</v>
      </c>
      <c r="D3" s="207" t="s">
        <v>50</v>
      </c>
      <c r="E3" s="207" t="s">
        <v>55</v>
      </c>
      <c r="F3" s="207" t="s">
        <v>56</v>
      </c>
      <c r="G3" s="207" t="s">
        <v>59</v>
      </c>
      <c r="H3" s="207" t="s">
        <v>67</v>
      </c>
      <c r="I3" s="207" t="s">
        <v>71</v>
      </c>
      <c r="J3" s="207" t="s">
        <v>74</v>
      </c>
      <c r="K3" s="207" t="s">
        <v>76</v>
      </c>
      <c r="L3" s="207" t="s">
        <v>80</v>
      </c>
      <c r="M3" s="208" t="s">
        <v>87</v>
      </c>
      <c r="N3" s="208" t="s">
        <v>89</v>
      </c>
      <c r="O3" s="208" t="s">
        <v>91</v>
      </c>
      <c r="P3" s="208" t="s">
        <v>98</v>
      </c>
      <c r="Q3" s="208" t="s">
        <v>99</v>
      </c>
      <c r="R3" s="207" t="s">
        <v>107</v>
      </c>
    </row>
    <row r="4" spans="1:18" ht="15" x14ac:dyDescent="0.25">
      <c r="A4" s="37" t="s">
        <v>467</v>
      </c>
      <c r="B4" s="207" t="s">
        <v>61</v>
      </c>
      <c r="C4" s="207" t="s">
        <v>69</v>
      </c>
      <c r="D4" s="208" t="s">
        <v>88</v>
      </c>
      <c r="E4" s="208" t="s">
        <v>95</v>
      </c>
      <c r="F4" s="207" t="s">
        <v>102</v>
      </c>
      <c r="G4" s="207" t="s">
        <v>105</v>
      </c>
      <c r="H4" s="207" t="s">
        <v>106</v>
      </c>
      <c r="I4" s="207" t="s">
        <v>108</v>
      </c>
      <c r="J4" s="207" t="s">
        <v>39</v>
      </c>
      <c r="K4" s="207" t="s">
        <v>40</v>
      </c>
      <c r="L4" s="208" t="s">
        <v>90</v>
      </c>
      <c r="M4" s="208" t="s">
        <v>92</v>
      </c>
      <c r="N4" s="208" t="s">
        <v>93</v>
      </c>
      <c r="O4" s="207" t="s">
        <v>103</v>
      </c>
    </row>
    <row r="5" spans="1:18" ht="15" x14ac:dyDescent="0.25">
      <c r="A5" s="37" t="s">
        <v>468</v>
      </c>
      <c r="B5" s="207" t="s">
        <v>58</v>
      </c>
      <c r="C5" s="207" t="s">
        <v>60</v>
      </c>
      <c r="D5" s="207" t="s">
        <v>70</v>
      </c>
      <c r="E5" s="207" t="s">
        <v>78</v>
      </c>
      <c r="F5" s="208" t="s">
        <v>86</v>
      </c>
      <c r="G5" s="207" t="s">
        <v>101</v>
      </c>
      <c r="H5" s="207" t="s">
        <v>41</v>
      </c>
      <c r="I5" s="207" t="s">
        <v>46</v>
      </c>
      <c r="J5" s="207" t="s">
        <v>51</v>
      </c>
      <c r="K5" s="207" t="s">
        <v>52</v>
      </c>
      <c r="L5" s="207" t="s">
        <v>73</v>
      </c>
      <c r="M5" s="207" t="s">
        <v>77</v>
      </c>
      <c r="N5" s="208" t="s">
        <v>84</v>
      </c>
      <c r="O5" s="208" t="s">
        <v>85</v>
      </c>
      <c r="P5" s="207" t="s">
        <v>104</v>
      </c>
    </row>
    <row r="6" spans="1:18" ht="15" x14ac:dyDescent="0.25">
      <c r="A6" s="37" t="s">
        <v>469</v>
      </c>
      <c r="B6" s="207" t="s">
        <v>44</v>
      </c>
      <c r="C6" s="207" t="s">
        <v>47</v>
      </c>
      <c r="D6" s="207" t="s">
        <v>53</v>
      </c>
      <c r="E6" s="207" t="s">
        <v>57</v>
      </c>
      <c r="F6" s="207" t="s">
        <v>64</v>
      </c>
      <c r="G6" s="207" t="s">
        <v>65</v>
      </c>
      <c r="H6" s="207" t="s">
        <v>72</v>
      </c>
      <c r="I6" s="207" t="s">
        <v>79</v>
      </c>
      <c r="J6" s="207" t="s">
        <v>83</v>
      </c>
      <c r="K6" s="208" t="s">
        <v>94</v>
      </c>
      <c r="L6" s="207" t="s">
        <v>48</v>
      </c>
      <c r="M6" s="207" t="s">
        <v>75</v>
      </c>
      <c r="N6" s="207" t="s">
        <v>81</v>
      </c>
      <c r="O6" s="207" t="s">
        <v>100</v>
      </c>
    </row>
    <row r="9" spans="1:18" ht="15" x14ac:dyDescent="0.25">
      <c r="A9" s="37"/>
    </row>
    <row r="10" spans="1:18" ht="15" x14ac:dyDescent="0.25">
      <c r="A10" s="37"/>
    </row>
    <row r="11" spans="1:18" ht="15" x14ac:dyDescent="0.25">
      <c r="A11" s="37"/>
    </row>
    <row r="12" spans="1:18" ht="15" x14ac:dyDescent="0.25">
      <c r="A12" s="37"/>
    </row>
    <row r="13" spans="1:18" ht="15" x14ac:dyDescent="0.25">
      <c r="A13" s="37"/>
    </row>
  </sheetData>
  <sheetProtection password="8802" sheet="1" objects="1" scenarios="1" selectLockedCells="1" selectUnlockedCells="1"/>
  <autoFilter ref="A1:R6"/>
  <printOptions horizontalCentered="1"/>
  <pageMargins left="0.25" right="0.25" top="0.75" bottom="0.75" header="0.3" footer="0.3"/>
  <pageSetup scale="97" orientation="portrait" r:id="rId1"/>
  <headerFooter alignWithMargins="0">
    <oddFooter>&amp;LRFA-App Pkg-DepSecNav (7/2013)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R9"/>
  <sheetViews>
    <sheetView workbookViewId="0">
      <selection activeCell="A2" sqref="A2"/>
    </sheetView>
  </sheetViews>
  <sheetFormatPr defaultRowHeight="13.8" x14ac:dyDescent="0.25"/>
  <cols>
    <col min="1" max="1" width="127.5703125" style="16" bestFit="1" customWidth="1"/>
    <col min="2" max="2" width="35.42578125" style="15" customWidth="1"/>
    <col min="3" max="3" width="32.7109375" style="15" bestFit="1" customWidth="1"/>
    <col min="4" max="4" width="29.140625" style="15" bestFit="1" customWidth="1"/>
    <col min="5" max="5" width="27.7109375" style="15" customWidth="1"/>
    <col min="6" max="6" width="34.140625" style="15" customWidth="1"/>
    <col min="7" max="7" width="31.140625" style="15" customWidth="1"/>
    <col min="8" max="8" width="26.140625" style="15" customWidth="1"/>
    <col min="9" max="9" width="29.140625" style="15" customWidth="1"/>
    <col min="10" max="10" width="34.42578125" style="15" customWidth="1"/>
    <col min="11" max="11" width="29.140625" style="15" customWidth="1"/>
    <col min="12" max="12" width="25.7109375" style="15" customWidth="1"/>
    <col min="13" max="13" width="24.42578125" style="15" bestFit="1" customWidth="1"/>
    <col min="14" max="14" width="31.7109375" style="15" bestFit="1" customWidth="1"/>
    <col min="15" max="15" width="29.42578125" style="15" bestFit="1" customWidth="1"/>
    <col min="16" max="16" width="24.85546875" style="15" bestFit="1" customWidth="1"/>
    <col min="17" max="17" width="26.42578125" style="15" bestFit="1" customWidth="1"/>
    <col min="18" max="18" width="31.28515625" style="15" bestFit="1" customWidth="1"/>
    <col min="19" max="16384" width="9.140625" style="15"/>
  </cols>
  <sheetData>
    <row r="1" spans="1:18" s="18" customFormat="1" ht="14.4" thickBot="1" x14ac:dyDescent="0.3">
      <c r="A1" s="19" t="s">
        <v>221</v>
      </c>
      <c r="B1" s="20" t="s">
        <v>396</v>
      </c>
      <c r="C1" s="20" t="s">
        <v>397</v>
      </c>
      <c r="D1" s="20" t="s">
        <v>398</v>
      </c>
      <c r="E1" s="20" t="s">
        <v>399</v>
      </c>
      <c r="F1" s="20" t="s">
        <v>400</v>
      </c>
      <c r="G1" s="20" t="s">
        <v>401</v>
      </c>
      <c r="H1" s="20" t="s">
        <v>402</v>
      </c>
      <c r="I1" s="20" t="s">
        <v>403</v>
      </c>
      <c r="J1" s="20" t="s">
        <v>404</v>
      </c>
      <c r="K1" s="20" t="s">
        <v>405</v>
      </c>
      <c r="L1" s="20" t="s">
        <v>406</v>
      </c>
      <c r="M1" s="20" t="s">
        <v>407</v>
      </c>
      <c r="N1" s="20" t="s">
        <v>408</v>
      </c>
      <c r="O1" s="20" t="s">
        <v>409</v>
      </c>
      <c r="P1" s="20" t="s">
        <v>410</v>
      </c>
      <c r="Q1" s="20" t="s">
        <v>411</v>
      </c>
      <c r="R1" s="20" t="s">
        <v>412</v>
      </c>
    </row>
    <row r="2" spans="1:18" ht="15" x14ac:dyDescent="0.25">
      <c r="A2" s="37" t="s">
        <v>394</v>
      </c>
      <c r="B2" s="11" t="s">
        <v>42</v>
      </c>
      <c r="C2" s="11" t="s">
        <v>54</v>
      </c>
      <c r="D2" s="11" t="s">
        <v>62</v>
      </c>
      <c r="E2" s="11" t="s">
        <v>63</v>
      </c>
      <c r="F2" s="11" t="s">
        <v>66</v>
      </c>
      <c r="G2" s="11" t="s">
        <v>68</v>
      </c>
      <c r="H2" s="11" t="s">
        <v>82</v>
      </c>
      <c r="I2" s="17" t="s">
        <v>224</v>
      </c>
      <c r="J2" s="17" t="s">
        <v>96</v>
      </c>
      <c r="K2" s="17" t="s">
        <v>97</v>
      </c>
      <c r="L2" s="11" t="s">
        <v>109</v>
      </c>
    </row>
    <row r="3" spans="1:18" ht="15" x14ac:dyDescent="0.25">
      <c r="A3" s="37" t="s">
        <v>395</v>
      </c>
      <c r="B3" s="11" t="s">
        <v>43</v>
      </c>
      <c r="C3" s="11" t="s">
        <v>45</v>
      </c>
      <c r="D3" s="11" t="s">
        <v>50</v>
      </c>
      <c r="E3" s="11" t="s">
        <v>55</v>
      </c>
      <c r="F3" s="11" t="s">
        <v>56</v>
      </c>
      <c r="G3" s="11" t="s">
        <v>59</v>
      </c>
      <c r="H3" s="11" t="s">
        <v>67</v>
      </c>
      <c r="I3" s="11" t="s">
        <v>71</v>
      </c>
      <c r="J3" s="11" t="s">
        <v>74</v>
      </c>
      <c r="K3" s="11" t="s">
        <v>76</v>
      </c>
      <c r="L3" s="11" t="s">
        <v>80</v>
      </c>
      <c r="M3" s="17" t="s">
        <v>87</v>
      </c>
      <c r="N3" s="17" t="s">
        <v>89</v>
      </c>
      <c r="O3" s="17" t="s">
        <v>91</v>
      </c>
      <c r="P3" s="17" t="s">
        <v>98</v>
      </c>
      <c r="Q3" s="17" t="s">
        <v>99</v>
      </c>
      <c r="R3" s="11" t="s">
        <v>107</v>
      </c>
    </row>
    <row r="4" spans="1:18" ht="15" x14ac:dyDescent="0.25">
      <c r="A4" s="37" t="s">
        <v>390</v>
      </c>
      <c r="B4" s="11" t="s">
        <v>61</v>
      </c>
      <c r="C4" s="11" t="s">
        <v>69</v>
      </c>
      <c r="D4" s="17" t="s">
        <v>88</v>
      </c>
      <c r="E4" s="17" t="s">
        <v>95</v>
      </c>
      <c r="F4" s="11" t="s">
        <v>102</v>
      </c>
      <c r="G4" s="11" t="s">
        <v>105</v>
      </c>
      <c r="H4" s="11" t="s">
        <v>106</v>
      </c>
      <c r="I4" s="11" t="s">
        <v>108</v>
      </c>
    </row>
    <row r="5" spans="1:18" ht="15" x14ac:dyDescent="0.25">
      <c r="A5" s="37" t="s">
        <v>377</v>
      </c>
      <c r="B5" s="11" t="s">
        <v>39</v>
      </c>
      <c r="C5" s="11" t="s">
        <v>40</v>
      </c>
      <c r="D5" s="17" t="s">
        <v>90</v>
      </c>
      <c r="E5" s="17" t="s">
        <v>92</v>
      </c>
      <c r="F5" s="17" t="s">
        <v>93</v>
      </c>
      <c r="G5" s="11" t="s">
        <v>103</v>
      </c>
    </row>
    <row r="6" spans="1:18" ht="15" x14ac:dyDescent="0.25">
      <c r="A6" s="37" t="s">
        <v>378</v>
      </c>
      <c r="B6" s="11" t="s">
        <v>58</v>
      </c>
      <c r="C6" s="11" t="s">
        <v>60</v>
      </c>
      <c r="D6" s="11" t="s">
        <v>70</v>
      </c>
      <c r="E6" s="11" t="s">
        <v>78</v>
      </c>
      <c r="F6" s="17" t="s">
        <v>86</v>
      </c>
      <c r="G6" s="11" t="s">
        <v>101</v>
      </c>
    </row>
    <row r="7" spans="1:18" ht="15" x14ac:dyDescent="0.25">
      <c r="A7" s="37" t="s">
        <v>379</v>
      </c>
      <c r="B7" s="11" t="s">
        <v>41</v>
      </c>
      <c r="C7" s="11" t="s">
        <v>46</v>
      </c>
      <c r="D7" s="11" t="s">
        <v>51</v>
      </c>
      <c r="E7" s="11" t="s">
        <v>52</v>
      </c>
      <c r="F7" s="11" t="s">
        <v>73</v>
      </c>
      <c r="G7" s="11" t="s">
        <v>77</v>
      </c>
      <c r="H7" s="17" t="s">
        <v>84</v>
      </c>
      <c r="I7" s="17" t="s">
        <v>85</v>
      </c>
      <c r="J7" s="11" t="s">
        <v>104</v>
      </c>
    </row>
    <row r="8" spans="1:18" ht="15" x14ac:dyDescent="0.25">
      <c r="A8" s="37" t="s">
        <v>391</v>
      </c>
      <c r="B8" s="11" t="s">
        <v>44</v>
      </c>
      <c r="C8" s="11" t="s">
        <v>47</v>
      </c>
      <c r="D8" s="11" t="s">
        <v>53</v>
      </c>
      <c r="E8" s="11" t="s">
        <v>57</v>
      </c>
      <c r="F8" s="11" t="s">
        <v>64</v>
      </c>
      <c r="G8" s="11" t="s">
        <v>65</v>
      </c>
      <c r="H8" s="11" t="s">
        <v>72</v>
      </c>
      <c r="I8" s="11" t="s">
        <v>79</v>
      </c>
      <c r="J8" s="11" t="s">
        <v>83</v>
      </c>
      <c r="K8" s="17" t="s">
        <v>94</v>
      </c>
    </row>
    <row r="9" spans="1:18" ht="15" x14ac:dyDescent="0.25">
      <c r="A9" s="37" t="s">
        <v>392</v>
      </c>
      <c r="B9" s="11" t="s">
        <v>48</v>
      </c>
      <c r="C9" s="11" t="s">
        <v>75</v>
      </c>
      <c r="D9" s="11" t="s">
        <v>81</v>
      </c>
      <c r="E9" s="11" t="s">
        <v>100</v>
      </c>
    </row>
  </sheetData>
  <sheetProtection password="8802" sheet="1" objects="1" scenarios="1" selectLockedCells="1" selectUnlockedCells="1"/>
  <autoFilter ref="A1:R9"/>
  <printOptions horizontalCentered="1"/>
  <pageMargins left="0.25" right="0.25" top="0.75" bottom="0.75" header="0.3" footer="0.3"/>
  <pageSetup scale="97" orientation="portrait" r:id="rId1"/>
  <headerFooter alignWithMargins="0">
    <oddFooter>&amp;LRFA-App Pkg-DepSecNav (7/2013)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G84"/>
  <sheetViews>
    <sheetView topLeftCell="B1" zoomScale="115" zoomScaleNormal="115" workbookViewId="0">
      <selection activeCell="E4" sqref="E4"/>
    </sheetView>
  </sheetViews>
  <sheetFormatPr defaultRowHeight="14.4" x14ac:dyDescent="0.3"/>
  <cols>
    <col min="1" max="1" width="35.42578125" style="15" customWidth="1"/>
    <col min="2" max="2" width="127.5703125" style="16" bestFit="1" customWidth="1"/>
    <col min="3" max="4" width="9.140625" style="12"/>
    <col min="5" max="5" width="88.140625" style="12" customWidth="1"/>
    <col min="6" max="16384" width="9.140625" style="12"/>
  </cols>
  <sheetData>
    <row r="1" spans="1:7" s="13" customFormat="1" ht="15" thickBot="1" x14ac:dyDescent="0.35">
      <c r="A1" s="20" t="s">
        <v>222</v>
      </c>
      <c r="B1" s="19" t="s">
        <v>434</v>
      </c>
      <c r="E1" s="159" t="str">
        <f>'Do First'!D12</f>
        <v>Southwestern CCD</v>
      </c>
    </row>
    <row r="2" spans="1:7" ht="15.6" x14ac:dyDescent="0.3">
      <c r="A2" s="11" t="s">
        <v>42</v>
      </c>
      <c r="B2" s="37" t="s">
        <v>465</v>
      </c>
    </row>
    <row r="3" spans="1:7" ht="15.6" x14ac:dyDescent="0.3">
      <c r="A3" s="11" t="s">
        <v>54</v>
      </c>
      <c r="B3" s="37" t="s">
        <v>465</v>
      </c>
    </row>
    <row r="4" spans="1:7" ht="15.6" x14ac:dyDescent="0.3">
      <c r="A4" s="11" t="s">
        <v>62</v>
      </c>
      <c r="B4" s="37" t="s">
        <v>465</v>
      </c>
      <c r="E4" s="72" t="str">
        <f>VLOOKUP(E1,A:B,2,0)</f>
        <v>San Diego/Imperial, Desert/Inland Empire Region</v>
      </c>
    </row>
    <row r="5" spans="1:7" ht="15.6" x14ac:dyDescent="0.3">
      <c r="A5" s="11" t="s">
        <v>63</v>
      </c>
      <c r="B5" s="37" t="s">
        <v>465</v>
      </c>
    </row>
    <row r="6" spans="1:7" ht="15.6" x14ac:dyDescent="0.3">
      <c r="A6" s="11" t="s">
        <v>66</v>
      </c>
      <c r="B6" s="37" t="s">
        <v>465</v>
      </c>
      <c r="E6" s="73" t="str">
        <f>IF('Do First'!D10&lt;&gt;'Reverse Funded Region Dropd-177'!E4,"ERROR:  District is not within Funded Region selected.  Please reselect District.","")</f>
        <v/>
      </c>
    </row>
    <row r="7" spans="1:7" ht="15.6" x14ac:dyDescent="0.3">
      <c r="A7" s="11" t="s">
        <v>68</v>
      </c>
      <c r="B7" s="37" t="s">
        <v>465</v>
      </c>
    </row>
    <row r="8" spans="1:7" ht="15.6" x14ac:dyDescent="0.3">
      <c r="A8" s="11" t="s">
        <v>82</v>
      </c>
      <c r="B8" s="37" t="s">
        <v>465</v>
      </c>
      <c r="E8" s="72" t="str">
        <f>IF(E1="N/A","",E6)</f>
        <v/>
      </c>
    </row>
    <row r="9" spans="1:7" ht="15.6" x14ac:dyDescent="0.3">
      <c r="A9" s="17" t="s">
        <v>224</v>
      </c>
      <c r="B9" s="37" t="s">
        <v>465</v>
      </c>
    </row>
    <row r="10" spans="1:7" ht="15.6" x14ac:dyDescent="0.3">
      <c r="A10" s="17" t="s">
        <v>96</v>
      </c>
      <c r="B10" s="37" t="s">
        <v>465</v>
      </c>
    </row>
    <row r="11" spans="1:7" ht="15.6" x14ac:dyDescent="0.3">
      <c r="A11" s="17" t="s">
        <v>97</v>
      </c>
      <c r="B11" s="37" t="s">
        <v>465</v>
      </c>
    </row>
    <row r="12" spans="1:7" ht="15.6" x14ac:dyDescent="0.3">
      <c r="A12" s="11" t="s">
        <v>109</v>
      </c>
      <c r="B12" s="37" t="s">
        <v>465</v>
      </c>
    </row>
    <row r="13" spans="1:7" ht="15.6" x14ac:dyDescent="0.3">
      <c r="A13" s="11" t="s">
        <v>43</v>
      </c>
      <c r="B13" s="37" t="s">
        <v>466</v>
      </c>
    </row>
    <row r="14" spans="1:7" ht="15.6" x14ac:dyDescent="0.3">
      <c r="A14" s="11" t="s">
        <v>45</v>
      </c>
      <c r="B14" s="37" t="s">
        <v>466</v>
      </c>
    </row>
    <row r="15" spans="1:7" ht="15.6" x14ac:dyDescent="0.3">
      <c r="A15" s="11" t="s">
        <v>50</v>
      </c>
      <c r="B15" s="37" t="s">
        <v>466</v>
      </c>
    </row>
    <row r="16" spans="1:7" ht="15.6" x14ac:dyDescent="0.3">
      <c r="A16" s="11" t="s">
        <v>55</v>
      </c>
      <c r="B16" s="37" t="s">
        <v>466</v>
      </c>
      <c r="G16" s="37"/>
    </row>
    <row r="17" spans="1:7" ht="15.6" x14ac:dyDescent="0.3">
      <c r="A17" s="11" t="s">
        <v>56</v>
      </c>
      <c r="B17" s="37" t="s">
        <v>466</v>
      </c>
      <c r="G17" s="37"/>
    </row>
    <row r="18" spans="1:7" ht="15.6" x14ac:dyDescent="0.3">
      <c r="A18" s="11" t="s">
        <v>59</v>
      </c>
      <c r="B18" s="37" t="s">
        <v>466</v>
      </c>
      <c r="G18" s="37"/>
    </row>
    <row r="19" spans="1:7" ht="15.6" x14ac:dyDescent="0.3">
      <c r="A19" s="11" t="s">
        <v>67</v>
      </c>
      <c r="B19" s="37" t="s">
        <v>466</v>
      </c>
      <c r="G19" s="37"/>
    </row>
    <row r="20" spans="1:7" ht="15.6" x14ac:dyDescent="0.3">
      <c r="A20" s="11" t="s">
        <v>71</v>
      </c>
      <c r="B20" s="37" t="s">
        <v>466</v>
      </c>
      <c r="G20" s="37"/>
    </row>
    <row r="21" spans="1:7" ht="15.6" x14ac:dyDescent="0.3">
      <c r="A21" s="11" t="s">
        <v>74</v>
      </c>
      <c r="B21" s="37" t="s">
        <v>466</v>
      </c>
      <c r="G21" s="37"/>
    </row>
    <row r="22" spans="1:7" ht="15.6" x14ac:dyDescent="0.3">
      <c r="A22" s="11" t="s">
        <v>76</v>
      </c>
      <c r="B22" s="37" t="s">
        <v>466</v>
      </c>
      <c r="G22" s="37"/>
    </row>
    <row r="23" spans="1:7" ht="15.6" x14ac:dyDescent="0.3">
      <c r="A23" s="11" t="s">
        <v>80</v>
      </c>
      <c r="B23" s="37" t="s">
        <v>466</v>
      </c>
      <c r="G23" s="37"/>
    </row>
    <row r="24" spans="1:7" ht="15.6" x14ac:dyDescent="0.3">
      <c r="A24" s="17" t="s">
        <v>87</v>
      </c>
      <c r="B24" s="37" t="s">
        <v>466</v>
      </c>
      <c r="G24" s="37"/>
    </row>
    <row r="25" spans="1:7" ht="15.6" x14ac:dyDescent="0.3">
      <c r="A25" s="17" t="s">
        <v>89</v>
      </c>
      <c r="B25" s="37" t="s">
        <v>466</v>
      </c>
    </row>
    <row r="26" spans="1:7" ht="15.6" x14ac:dyDescent="0.3">
      <c r="A26" s="17" t="s">
        <v>91</v>
      </c>
      <c r="B26" s="37" t="s">
        <v>466</v>
      </c>
    </row>
    <row r="27" spans="1:7" ht="15.6" x14ac:dyDescent="0.3">
      <c r="A27" s="17" t="s">
        <v>98</v>
      </c>
      <c r="B27" s="37" t="s">
        <v>466</v>
      </c>
    </row>
    <row r="28" spans="1:7" ht="15.6" x14ac:dyDescent="0.3">
      <c r="A28" s="17" t="s">
        <v>99</v>
      </c>
      <c r="B28" s="37" t="s">
        <v>466</v>
      </c>
    </row>
    <row r="29" spans="1:7" ht="15.6" x14ac:dyDescent="0.3">
      <c r="A29" s="11" t="s">
        <v>107</v>
      </c>
      <c r="B29" s="37" t="s">
        <v>466</v>
      </c>
    </row>
    <row r="30" spans="1:7" ht="15.6" x14ac:dyDescent="0.3">
      <c r="A30" s="11" t="s">
        <v>61</v>
      </c>
      <c r="B30" s="37" t="s">
        <v>467</v>
      </c>
    </row>
    <row r="31" spans="1:7" ht="15.6" x14ac:dyDescent="0.3">
      <c r="A31" s="11" t="s">
        <v>69</v>
      </c>
      <c r="B31" s="37" t="s">
        <v>467</v>
      </c>
    </row>
    <row r="32" spans="1:7" ht="15.6" x14ac:dyDescent="0.3">
      <c r="A32" s="17" t="s">
        <v>88</v>
      </c>
      <c r="B32" s="37" t="s">
        <v>467</v>
      </c>
    </row>
    <row r="33" spans="1:2" ht="15.6" x14ac:dyDescent="0.3">
      <c r="A33" s="17" t="s">
        <v>95</v>
      </c>
      <c r="B33" s="37" t="s">
        <v>467</v>
      </c>
    </row>
    <row r="34" spans="1:2" ht="15.6" x14ac:dyDescent="0.3">
      <c r="A34" s="11" t="s">
        <v>102</v>
      </c>
      <c r="B34" s="37" t="s">
        <v>467</v>
      </c>
    </row>
    <row r="35" spans="1:2" ht="15.6" x14ac:dyDescent="0.3">
      <c r="A35" s="11" t="s">
        <v>105</v>
      </c>
      <c r="B35" s="37" t="s">
        <v>467</v>
      </c>
    </row>
    <row r="36" spans="1:2" ht="15.6" x14ac:dyDescent="0.3">
      <c r="A36" s="11" t="s">
        <v>106</v>
      </c>
      <c r="B36" s="37" t="s">
        <v>467</v>
      </c>
    </row>
    <row r="37" spans="1:2" ht="15.6" x14ac:dyDescent="0.3">
      <c r="A37" s="11" t="s">
        <v>108</v>
      </c>
      <c r="B37" s="37" t="s">
        <v>467</v>
      </c>
    </row>
    <row r="38" spans="1:2" ht="15.6" x14ac:dyDescent="0.3">
      <c r="A38" s="11" t="s">
        <v>39</v>
      </c>
      <c r="B38" s="37" t="s">
        <v>467</v>
      </c>
    </row>
    <row r="39" spans="1:2" ht="15.6" x14ac:dyDescent="0.3">
      <c r="A39" s="11" t="s">
        <v>40</v>
      </c>
      <c r="B39" s="37" t="s">
        <v>467</v>
      </c>
    </row>
    <row r="40" spans="1:2" ht="15.6" x14ac:dyDescent="0.3">
      <c r="A40" s="17" t="s">
        <v>90</v>
      </c>
      <c r="B40" s="37" t="s">
        <v>467</v>
      </c>
    </row>
    <row r="41" spans="1:2" ht="15.6" x14ac:dyDescent="0.3">
      <c r="A41" s="17" t="s">
        <v>92</v>
      </c>
      <c r="B41" s="37" t="s">
        <v>467</v>
      </c>
    </row>
    <row r="42" spans="1:2" ht="15.6" x14ac:dyDescent="0.3">
      <c r="A42" s="17" t="s">
        <v>93</v>
      </c>
      <c r="B42" s="37" t="s">
        <v>467</v>
      </c>
    </row>
    <row r="43" spans="1:2" ht="15.6" x14ac:dyDescent="0.3">
      <c r="A43" s="11" t="s">
        <v>103</v>
      </c>
      <c r="B43" s="37" t="s">
        <v>467</v>
      </c>
    </row>
    <row r="44" spans="1:2" ht="15.6" x14ac:dyDescent="0.3">
      <c r="A44" s="11" t="s">
        <v>58</v>
      </c>
      <c r="B44" s="37" t="s">
        <v>468</v>
      </c>
    </row>
    <row r="45" spans="1:2" ht="15.6" x14ac:dyDescent="0.3">
      <c r="A45" s="11" t="s">
        <v>60</v>
      </c>
      <c r="B45" s="37" t="s">
        <v>468</v>
      </c>
    </row>
    <row r="46" spans="1:2" ht="15.6" x14ac:dyDescent="0.3">
      <c r="A46" s="11" t="s">
        <v>70</v>
      </c>
      <c r="B46" s="37" t="s">
        <v>468</v>
      </c>
    </row>
    <row r="47" spans="1:2" ht="15.6" x14ac:dyDescent="0.3">
      <c r="A47" s="11" t="s">
        <v>78</v>
      </c>
      <c r="B47" s="37" t="s">
        <v>468</v>
      </c>
    </row>
    <row r="48" spans="1:2" ht="15.6" x14ac:dyDescent="0.3">
      <c r="A48" s="17" t="s">
        <v>86</v>
      </c>
      <c r="B48" s="37" t="s">
        <v>468</v>
      </c>
    </row>
    <row r="49" spans="1:2" ht="15.6" x14ac:dyDescent="0.3">
      <c r="A49" s="11" t="s">
        <v>101</v>
      </c>
      <c r="B49" s="37" t="s">
        <v>468</v>
      </c>
    </row>
    <row r="50" spans="1:2" ht="15.6" x14ac:dyDescent="0.3">
      <c r="A50" s="11" t="s">
        <v>41</v>
      </c>
      <c r="B50" s="37" t="s">
        <v>468</v>
      </c>
    </row>
    <row r="51" spans="1:2" ht="15.6" x14ac:dyDescent="0.3">
      <c r="A51" s="11" t="s">
        <v>46</v>
      </c>
      <c r="B51" s="37" t="s">
        <v>468</v>
      </c>
    </row>
    <row r="52" spans="1:2" ht="15.6" x14ac:dyDescent="0.3">
      <c r="A52" s="11" t="s">
        <v>51</v>
      </c>
      <c r="B52" s="37" t="s">
        <v>468</v>
      </c>
    </row>
    <row r="53" spans="1:2" ht="15.6" x14ac:dyDescent="0.3">
      <c r="A53" s="11" t="s">
        <v>52</v>
      </c>
      <c r="B53" s="37" t="s">
        <v>468</v>
      </c>
    </row>
    <row r="54" spans="1:2" ht="15.6" x14ac:dyDescent="0.3">
      <c r="A54" s="11" t="s">
        <v>73</v>
      </c>
      <c r="B54" s="37" t="s">
        <v>468</v>
      </c>
    </row>
    <row r="55" spans="1:2" ht="15.6" x14ac:dyDescent="0.3">
      <c r="A55" s="11" t="s">
        <v>77</v>
      </c>
      <c r="B55" s="37" t="s">
        <v>468</v>
      </c>
    </row>
    <row r="56" spans="1:2" ht="15.6" x14ac:dyDescent="0.3">
      <c r="A56" s="17" t="s">
        <v>84</v>
      </c>
      <c r="B56" s="37" t="s">
        <v>468</v>
      </c>
    </row>
    <row r="57" spans="1:2" ht="15.6" x14ac:dyDescent="0.3">
      <c r="A57" s="17" t="s">
        <v>85</v>
      </c>
      <c r="B57" s="37" t="s">
        <v>468</v>
      </c>
    </row>
    <row r="58" spans="1:2" ht="15.6" x14ac:dyDescent="0.3">
      <c r="A58" s="11" t="s">
        <v>104</v>
      </c>
      <c r="B58" s="37" t="s">
        <v>468</v>
      </c>
    </row>
    <row r="59" spans="1:2" ht="15.6" x14ac:dyDescent="0.3">
      <c r="A59" s="11" t="s">
        <v>44</v>
      </c>
      <c r="B59" s="37" t="s">
        <v>469</v>
      </c>
    </row>
    <row r="60" spans="1:2" ht="15.6" x14ac:dyDescent="0.3">
      <c r="A60" s="11" t="s">
        <v>47</v>
      </c>
      <c r="B60" s="37" t="s">
        <v>469</v>
      </c>
    </row>
    <row r="61" spans="1:2" ht="15.6" x14ac:dyDescent="0.3">
      <c r="A61" s="11" t="s">
        <v>53</v>
      </c>
      <c r="B61" s="37" t="s">
        <v>469</v>
      </c>
    </row>
    <row r="62" spans="1:2" ht="15.6" x14ac:dyDescent="0.3">
      <c r="A62" s="11" t="s">
        <v>57</v>
      </c>
      <c r="B62" s="37" t="s">
        <v>469</v>
      </c>
    </row>
    <row r="63" spans="1:2" ht="15.6" x14ac:dyDescent="0.3">
      <c r="A63" s="11" t="s">
        <v>64</v>
      </c>
      <c r="B63" s="37" t="s">
        <v>469</v>
      </c>
    </row>
    <row r="64" spans="1:2" ht="15.6" x14ac:dyDescent="0.3">
      <c r="A64" s="11" t="s">
        <v>65</v>
      </c>
      <c r="B64" s="37" t="s">
        <v>469</v>
      </c>
    </row>
    <row r="65" spans="1:4" ht="15.6" x14ac:dyDescent="0.3">
      <c r="A65" s="11" t="s">
        <v>72</v>
      </c>
      <c r="B65" s="37" t="s">
        <v>469</v>
      </c>
    </row>
    <row r="66" spans="1:4" ht="15.6" x14ac:dyDescent="0.3">
      <c r="A66" s="11" t="s">
        <v>79</v>
      </c>
      <c r="B66" s="37" t="s">
        <v>469</v>
      </c>
    </row>
    <row r="67" spans="1:4" ht="15.6" x14ac:dyDescent="0.3">
      <c r="A67" s="11" t="s">
        <v>83</v>
      </c>
      <c r="B67" s="37" t="s">
        <v>469</v>
      </c>
    </row>
    <row r="68" spans="1:4" ht="15.6" x14ac:dyDescent="0.3">
      <c r="A68" s="17" t="s">
        <v>94</v>
      </c>
      <c r="B68" s="37" t="s">
        <v>469</v>
      </c>
    </row>
    <row r="69" spans="1:4" ht="15.6" x14ac:dyDescent="0.3">
      <c r="A69" s="11" t="s">
        <v>48</v>
      </c>
      <c r="B69" s="37" t="s">
        <v>469</v>
      </c>
    </row>
    <row r="70" spans="1:4" ht="15.6" x14ac:dyDescent="0.3">
      <c r="A70" s="11" t="s">
        <v>75</v>
      </c>
      <c r="B70" s="37" t="s">
        <v>469</v>
      </c>
    </row>
    <row r="71" spans="1:4" ht="15.6" x14ac:dyDescent="0.3">
      <c r="A71" s="11" t="s">
        <v>81</v>
      </c>
      <c r="B71" s="37" t="s">
        <v>469</v>
      </c>
    </row>
    <row r="72" spans="1:4" ht="15.6" x14ac:dyDescent="0.3">
      <c r="A72" s="11" t="s">
        <v>100</v>
      </c>
      <c r="B72" s="37" t="s">
        <v>469</v>
      </c>
    </row>
    <row r="74" spans="1:4" ht="15.6" x14ac:dyDescent="0.3">
      <c r="B74" s="37"/>
      <c r="C74" s="37"/>
      <c r="D74" s="37"/>
    </row>
    <row r="81" spans="2:7" s="15" customFormat="1" x14ac:dyDescent="0.3">
      <c r="B81" s="16"/>
      <c r="C81" s="12"/>
      <c r="D81" s="12"/>
      <c r="E81" s="12"/>
      <c r="F81" s="12"/>
      <c r="G81" s="12"/>
    </row>
    <row r="82" spans="2:7" s="15" customFormat="1" x14ac:dyDescent="0.3">
      <c r="B82" s="16"/>
      <c r="C82" s="12"/>
      <c r="D82" s="12"/>
      <c r="E82" s="12"/>
      <c r="F82" s="12"/>
      <c r="G82" s="12"/>
    </row>
    <row r="83" spans="2:7" s="15" customFormat="1" x14ac:dyDescent="0.3">
      <c r="B83" s="16"/>
      <c r="C83" s="12"/>
      <c r="D83" s="12"/>
      <c r="E83" s="12"/>
      <c r="F83" s="12"/>
      <c r="G83" s="12"/>
    </row>
    <row r="84" spans="2:7" s="15" customFormat="1" x14ac:dyDescent="0.3">
      <c r="B84" s="16"/>
      <c r="C84" s="12"/>
      <c r="D84" s="12"/>
      <c r="E84" s="12"/>
      <c r="F84" s="12"/>
      <c r="G84" s="12"/>
    </row>
  </sheetData>
  <sheetProtection password="8802" sheet="1" objects="1" scenarios="1" selectLockedCells="1" selectUnlockedCells="1"/>
  <autoFilter ref="A1:B72"/>
  <printOptions horizontalCentered="1"/>
  <pageMargins left="0.25" right="0.25" top="0.75" bottom="0.75" header="0.3" footer="0.3"/>
  <pageSetup scale="97" orientation="portrait" r:id="rId1"/>
  <headerFooter alignWithMargins="0">
    <oddFooter>&amp;LRFA-App Pkg-DepSecNav (7/2013)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G35"/>
  <sheetViews>
    <sheetView zoomScaleNormal="100" workbookViewId="0">
      <selection activeCell="A5" sqref="A5"/>
    </sheetView>
  </sheetViews>
  <sheetFormatPr defaultRowHeight="10.199999999999999" x14ac:dyDescent="0.2"/>
  <cols>
    <col min="1" max="1" width="15.140625" style="10" customWidth="1"/>
    <col min="2" max="2" width="13.42578125" style="10" customWidth="1"/>
    <col min="3" max="3" width="46" style="10" customWidth="1"/>
    <col min="4" max="4" width="9.140625" style="10"/>
    <col min="5" max="5" width="33" style="10" customWidth="1"/>
    <col min="6" max="6" width="17.42578125" style="10" customWidth="1"/>
    <col min="7" max="7" width="27.85546875" style="10" customWidth="1"/>
    <col min="8" max="16384" width="9.140625" style="10"/>
  </cols>
  <sheetData>
    <row r="1" spans="1:5" ht="16.2" customHeight="1" x14ac:dyDescent="0.2">
      <c r="A1" s="24" t="s">
        <v>35</v>
      </c>
      <c r="B1" s="25"/>
      <c r="C1" s="6"/>
      <c r="D1" s="6"/>
      <c r="E1" s="6"/>
    </row>
    <row r="2" spans="1:5" ht="16.2" customHeight="1" x14ac:dyDescent="0.2">
      <c r="A2" s="24" t="s">
        <v>253</v>
      </c>
      <c r="B2" s="25"/>
      <c r="C2" s="6"/>
      <c r="D2" s="6"/>
      <c r="E2" s="6"/>
    </row>
    <row r="3" spans="1:5" ht="25.05" customHeight="1" x14ac:dyDescent="0.25">
      <c r="A3" s="25"/>
      <c r="B3" s="25"/>
      <c r="C3" s="26" t="s">
        <v>10</v>
      </c>
      <c r="D3" s="261" t="str">
        <f>IF('Do First'!D12="","",'Do First'!D12)</f>
        <v>Southwestern CCD</v>
      </c>
      <c r="E3" s="261"/>
    </row>
    <row r="4" spans="1:5" ht="26.4" customHeight="1" x14ac:dyDescent="0.25">
      <c r="A4" s="25"/>
      <c r="B4" s="25"/>
      <c r="C4" s="26" t="s">
        <v>11</v>
      </c>
      <c r="D4" s="262" t="str">
        <f>IF('Do First'!D14="","ERROR-College is not within District selected",'Do First'!D14)</f>
        <v>N/A</v>
      </c>
      <c r="E4" s="262"/>
    </row>
    <row r="5" spans="1:5" ht="25.05" customHeight="1" x14ac:dyDescent="0.25">
      <c r="A5" s="25"/>
      <c r="B5" s="25"/>
      <c r="C5" s="26" t="s">
        <v>373</v>
      </c>
      <c r="D5" s="97" t="str">
        <f>'Do First'!D16</f>
        <v>13-177</v>
      </c>
      <c r="E5" s="97"/>
    </row>
    <row r="6" spans="1:5" x14ac:dyDescent="0.2">
      <c r="A6" s="6"/>
      <c r="B6" s="6"/>
      <c r="C6" s="6"/>
      <c r="D6" s="6"/>
      <c r="E6" s="6"/>
    </row>
    <row r="7" spans="1:5" x14ac:dyDescent="0.2">
      <c r="A7" s="6"/>
      <c r="B7" s="6"/>
      <c r="C7" s="6"/>
      <c r="D7" s="6"/>
      <c r="E7" s="6"/>
    </row>
    <row r="8" spans="1:5" ht="21" x14ac:dyDescent="0.4">
      <c r="A8" s="246" t="s">
        <v>13</v>
      </c>
      <c r="B8" s="246"/>
      <c r="C8" s="246"/>
      <c r="D8" s="246"/>
      <c r="E8" s="246"/>
    </row>
    <row r="9" spans="1:5" x14ac:dyDescent="0.2">
      <c r="A9" s="6"/>
      <c r="B9" s="6"/>
      <c r="C9" s="6"/>
      <c r="D9" s="6"/>
      <c r="E9" s="6"/>
    </row>
    <row r="10" spans="1:5" ht="16.2" customHeight="1" thickBot="1" x14ac:dyDescent="0.25">
      <c r="A10" s="143" t="s">
        <v>14</v>
      </c>
      <c r="B10" s="275" t="s">
        <v>15</v>
      </c>
      <c r="C10" s="275"/>
      <c r="D10" s="275"/>
      <c r="E10" s="275"/>
    </row>
    <row r="11" spans="1:5" ht="29.4" customHeight="1" x14ac:dyDescent="0.2">
      <c r="A11" s="263" t="s">
        <v>16</v>
      </c>
      <c r="B11" s="266" t="s">
        <v>17</v>
      </c>
      <c r="C11" s="267"/>
      <c r="D11" s="272" t="s">
        <v>18</v>
      </c>
      <c r="E11" s="263" t="s">
        <v>460</v>
      </c>
    </row>
    <row r="12" spans="1:5" s="46" customFormat="1" ht="20.399999999999999" customHeight="1" thickBot="1" x14ac:dyDescent="0.25">
      <c r="A12" s="264"/>
      <c r="B12" s="268"/>
      <c r="C12" s="269"/>
      <c r="D12" s="273"/>
      <c r="E12" s="265"/>
    </row>
    <row r="13" spans="1:5" s="46" customFormat="1" ht="20.399999999999999" customHeight="1" thickBot="1" x14ac:dyDescent="0.25">
      <c r="A13" s="265"/>
      <c r="B13" s="270"/>
      <c r="C13" s="271"/>
      <c r="D13" s="274"/>
      <c r="E13" s="148">
        <f>'Budget Detail Sheet'!D11</f>
        <v>350000</v>
      </c>
    </row>
    <row r="14" spans="1:5" ht="25.05" customHeight="1" x14ac:dyDescent="0.2">
      <c r="A14" s="30">
        <v>1000</v>
      </c>
      <c r="B14" s="255" t="s">
        <v>23</v>
      </c>
      <c r="C14" s="255"/>
      <c r="D14" s="31" t="s">
        <v>0</v>
      </c>
      <c r="E14" s="82">
        <f>'Budget Detail Sheet'!W15</f>
        <v>0</v>
      </c>
    </row>
    <row r="15" spans="1:5" ht="25.05" customHeight="1" x14ac:dyDescent="0.2">
      <c r="A15" s="32">
        <v>2000</v>
      </c>
      <c r="B15" s="251" t="s">
        <v>24</v>
      </c>
      <c r="C15" s="251"/>
      <c r="D15" s="33" t="s">
        <v>1</v>
      </c>
      <c r="E15" s="83">
        <f>'Budget Detail Sheet'!W19</f>
        <v>0</v>
      </c>
    </row>
    <row r="16" spans="1:5" ht="25.05" customHeight="1" x14ac:dyDescent="0.2">
      <c r="A16" s="34">
        <v>3000</v>
      </c>
      <c r="B16" s="251" t="s">
        <v>25</v>
      </c>
      <c r="C16" s="251"/>
      <c r="D16" s="33" t="s">
        <v>2</v>
      </c>
      <c r="E16" s="83">
        <f>'Budget Detail Sheet'!D20</f>
        <v>0</v>
      </c>
    </row>
    <row r="17" spans="1:7" ht="25.05" customHeight="1" x14ac:dyDescent="0.2">
      <c r="A17" s="32">
        <v>4000</v>
      </c>
      <c r="B17" s="251" t="s">
        <v>26</v>
      </c>
      <c r="C17" s="251"/>
      <c r="D17" s="33" t="s">
        <v>3</v>
      </c>
      <c r="E17" s="83">
        <f>'Budget Detail Sheet'!D23</f>
        <v>0</v>
      </c>
    </row>
    <row r="18" spans="1:7" ht="25.05" customHeight="1" x14ac:dyDescent="0.2">
      <c r="A18" s="34">
        <v>5000</v>
      </c>
      <c r="B18" s="251" t="s">
        <v>27</v>
      </c>
      <c r="C18" s="251"/>
      <c r="D18" s="33" t="s">
        <v>4</v>
      </c>
      <c r="E18" s="83">
        <f>'Budget Detail Sheet'!D28</f>
        <v>0</v>
      </c>
    </row>
    <row r="19" spans="1:7" ht="25.05" customHeight="1" x14ac:dyDescent="0.2">
      <c r="A19" s="32">
        <v>6000</v>
      </c>
      <c r="B19" s="251" t="s">
        <v>28</v>
      </c>
      <c r="C19" s="251"/>
      <c r="D19" s="33" t="s">
        <v>5</v>
      </c>
      <c r="E19" s="83">
        <f>'Budget Detail Sheet'!D49</f>
        <v>0</v>
      </c>
    </row>
    <row r="20" spans="1:7" ht="25.05" customHeight="1" thickBot="1" x14ac:dyDescent="0.25">
      <c r="A20" s="35">
        <v>7000</v>
      </c>
      <c r="B20" s="252" t="s">
        <v>29</v>
      </c>
      <c r="C20" s="252"/>
      <c r="D20" s="36" t="s">
        <v>6</v>
      </c>
      <c r="E20" s="84">
        <f>'Budget Detail Sheet'!D52</f>
        <v>0</v>
      </c>
    </row>
    <row r="21" spans="1:7" ht="22.95" customHeight="1" x14ac:dyDescent="0.2">
      <c r="A21" s="256" t="s">
        <v>21</v>
      </c>
      <c r="B21" s="257"/>
      <c r="C21" s="258"/>
      <c r="D21" s="87" t="s">
        <v>7</v>
      </c>
      <c r="E21" s="134">
        <f>SUM(E14:E20)</f>
        <v>0</v>
      </c>
    </row>
    <row r="22" spans="1:7" ht="22.95" customHeight="1" thickBot="1" x14ac:dyDescent="0.3">
      <c r="A22" s="88"/>
      <c r="B22" s="89"/>
      <c r="C22" s="90" t="s">
        <v>262</v>
      </c>
      <c r="D22" s="36" t="s">
        <v>8</v>
      </c>
      <c r="E22" s="135">
        <f>'Budget Detail Sheet'!D55</f>
        <v>0</v>
      </c>
      <c r="F22" s="140" t="str">
        <f>'Budget Detail Sheet'!E55</f>
        <v/>
      </c>
      <c r="G22" s="22"/>
    </row>
    <row r="23" spans="1:7" ht="30.6" customHeight="1" thickBot="1" x14ac:dyDescent="0.3">
      <c r="A23" s="91"/>
      <c r="B23" s="253" t="s">
        <v>22</v>
      </c>
      <c r="C23" s="254"/>
      <c r="D23" s="92" t="s">
        <v>9</v>
      </c>
      <c r="E23" s="136">
        <f>'Budget Detail Sheet'!D56</f>
        <v>0</v>
      </c>
    </row>
    <row r="24" spans="1:7" ht="26.4" customHeight="1" x14ac:dyDescent="0.2">
      <c r="A24" s="6"/>
      <c r="B24" s="6"/>
      <c r="C24" s="6"/>
      <c r="D24" s="260" t="str">
        <f>IF(E23&gt;E13,"ERROR-Total Costs Requested have Exceeded the Amount Awarded.","")</f>
        <v/>
      </c>
      <c r="E24" s="260"/>
    </row>
    <row r="25" spans="1:7" ht="26.4" customHeight="1" x14ac:dyDescent="0.25">
      <c r="A25" s="259" t="s">
        <v>30</v>
      </c>
      <c r="B25" s="259"/>
      <c r="C25" s="259"/>
      <c r="D25" s="259"/>
      <c r="E25" s="259"/>
    </row>
    <row r="26" spans="1:7" ht="15" customHeight="1" x14ac:dyDescent="0.25">
      <c r="A26" s="93"/>
      <c r="B26" s="93"/>
      <c r="C26" s="93"/>
      <c r="D26" s="93"/>
      <c r="E26" s="93"/>
    </row>
    <row r="27" spans="1:7" ht="13.2" x14ac:dyDescent="0.25">
      <c r="A27" s="94" t="s">
        <v>376</v>
      </c>
      <c r="B27" s="6"/>
      <c r="C27" s="6"/>
      <c r="D27" s="6"/>
      <c r="E27" s="6"/>
    </row>
    <row r="28" spans="1:7" ht="30" customHeight="1" thickBot="1" x14ac:dyDescent="0.3">
      <c r="A28" s="94" t="s">
        <v>31</v>
      </c>
      <c r="B28" s="250" t="str">
        <f>IF('Contact Page'!B25="","",'Contact Page'!B25)</f>
        <v/>
      </c>
      <c r="C28" s="250"/>
      <c r="D28" s="26" t="s">
        <v>32</v>
      </c>
      <c r="E28" s="102" t="str">
        <f>IF('Contact Page'!B26="","",'Contact Page'!B26)</f>
        <v/>
      </c>
    </row>
    <row r="29" spans="1:7" ht="30" customHeight="1" thickBot="1" x14ac:dyDescent="0.3">
      <c r="A29" s="94" t="s">
        <v>34</v>
      </c>
      <c r="B29" s="95"/>
      <c r="C29" s="96"/>
      <c r="D29" s="26" t="s">
        <v>33</v>
      </c>
      <c r="E29" s="86"/>
    </row>
    <row r="30" spans="1:7" ht="25.8" customHeight="1" x14ac:dyDescent="0.25">
      <c r="A30" s="94"/>
      <c r="B30" s="95"/>
      <c r="C30" s="95"/>
      <c r="D30" s="94"/>
      <c r="E30" s="94"/>
    </row>
    <row r="31" spans="1:7" ht="13.2" x14ac:dyDescent="0.25">
      <c r="A31" s="94" t="s">
        <v>461</v>
      </c>
      <c r="B31" s="95"/>
      <c r="C31" s="95"/>
      <c r="D31" s="94"/>
      <c r="E31" s="94"/>
    </row>
    <row r="32" spans="1:7" ht="30" customHeight="1" thickBot="1" x14ac:dyDescent="0.3">
      <c r="A32" s="94" t="s">
        <v>31</v>
      </c>
      <c r="B32" s="250" t="str">
        <f>IF('Contact Page'!B36="","",'Contact Page'!B36)</f>
        <v/>
      </c>
      <c r="C32" s="250"/>
      <c r="D32" s="26" t="s">
        <v>32</v>
      </c>
      <c r="E32" s="102" t="str">
        <f>IF('Contact Page'!B37="","",'Contact Page'!B37)</f>
        <v/>
      </c>
    </row>
    <row r="33" spans="1:5" ht="30" customHeight="1" thickBot="1" x14ac:dyDescent="0.3">
      <c r="A33" s="94" t="s">
        <v>34</v>
      </c>
      <c r="B33" s="95"/>
      <c r="C33" s="96"/>
      <c r="D33" s="26" t="s">
        <v>33</v>
      </c>
      <c r="E33" s="86"/>
    </row>
    <row r="34" spans="1:5" x14ac:dyDescent="0.2">
      <c r="A34" s="6"/>
      <c r="B34" s="6"/>
      <c r="C34" s="6"/>
      <c r="D34" s="6"/>
      <c r="E34" s="6"/>
    </row>
    <row r="35" spans="1:5" x14ac:dyDescent="0.2">
      <c r="A35" s="6"/>
      <c r="B35" s="6"/>
      <c r="C35" s="6"/>
      <c r="D35" s="6"/>
      <c r="E35" s="6"/>
    </row>
  </sheetData>
  <sheetProtection password="89C2" sheet="1" objects="1" scenarios="1" selectLockedCells="1" selectUnlockedCells="1"/>
  <mergeCells count="21">
    <mergeCell ref="D3:E3"/>
    <mergeCell ref="D4:E4"/>
    <mergeCell ref="A11:A13"/>
    <mergeCell ref="B11:C13"/>
    <mergeCell ref="D11:D13"/>
    <mergeCell ref="B10:E10"/>
    <mergeCell ref="E11:E12"/>
    <mergeCell ref="B32:C32"/>
    <mergeCell ref="A8:E8"/>
    <mergeCell ref="B17:C17"/>
    <mergeCell ref="B18:C18"/>
    <mergeCell ref="B19:C19"/>
    <mergeCell ref="B20:C20"/>
    <mergeCell ref="B23:C23"/>
    <mergeCell ref="B14:C14"/>
    <mergeCell ref="B15:C15"/>
    <mergeCell ref="B16:C16"/>
    <mergeCell ref="B28:C28"/>
    <mergeCell ref="A21:C21"/>
    <mergeCell ref="A25:E25"/>
    <mergeCell ref="D24:E24"/>
  </mergeCells>
  <printOptions horizontalCentered="1"/>
  <pageMargins left="0.25" right="0.25" top="0.3" bottom="0.25" header="0" footer="0"/>
  <pageSetup scale="97" orientation="portrait" r:id="rId1"/>
  <headerFooter alignWithMargins="0">
    <oddFooter>&amp;L2013 CCCCO Forms Package&amp;R10-2013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G84"/>
  <sheetViews>
    <sheetView topLeftCell="A16" zoomScale="115" zoomScaleNormal="115" workbookViewId="0">
      <selection activeCell="A3" sqref="A3"/>
    </sheetView>
  </sheetViews>
  <sheetFormatPr defaultRowHeight="14.4" x14ac:dyDescent="0.3"/>
  <cols>
    <col min="1" max="1" width="35.42578125" style="15" customWidth="1"/>
    <col min="2" max="2" width="127.5703125" style="16" bestFit="1" customWidth="1"/>
    <col min="3" max="4" width="9.140625" style="12"/>
    <col min="5" max="5" width="88.140625" style="12" customWidth="1"/>
    <col min="6" max="16384" width="9.140625" style="12"/>
  </cols>
  <sheetData>
    <row r="1" spans="1:7" s="13" customFormat="1" ht="15" thickBot="1" x14ac:dyDescent="0.35">
      <c r="A1" s="20" t="s">
        <v>222</v>
      </c>
      <c r="B1" s="19" t="s">
        <v>434</v>
      </c>
      <c r="E1" s="159" t="str">
        <f>'Do First'!D12</f>
        <v>Southwestern CCD</v>
      </c>
    </row>
    <row r="2" spans="1:7" ht="15.6" x14ac:dyDescent="0.3">
      <c r="A2" s="11" t="s">
        <v>42</v>
      </c>
      <c r="B2" s="37" t="s">
        <v>394</v>
      </c>
    </row>
    <row r="3" spans="1:7" ht="15.6" x14ac:dyDescent="0.3">
      <c r="A3" s="11" t="s">
        <v>54</v>
      </c>
      <c r="B3" s="37" t="s">
        <v>394</v>
      </c>
    </row>
    <row r="4" spans="1:7" ht="15.6" x14ac:dyDescent="0.3">
      <c r="A4" s="11" t="s">
        <v>62</v>
      </c>
      <c r="B4" s="37" t="s">
        <v>394</v>
      </c>
      <c r="E4" s="72" t="str">
        <f>VLOOKUP(E1,A:B,2,0)</f>
        <v>CTE-San Diego/Imperial Region</v>
      </c>
    </row>
    <row r="5" spans="1:7" ht="15.6" x14ac:dyDescent="0.3">
      <c r="A5" s="11" t="s">
        <v>63</v>
      </c>
      <c r="B5" s="37" t="s">
        <v>394</v>
      </c>
    </row>
    <row r="6" spans="1:7" ht="15.6" x14ac:dyDescent="0.3">
      <c r="A6" s="11" t="s">
        <v>66</v>
      </c>
      <c r="B6" s="37" t="s">
        <v>394</v>
      </c>
      <c r="E6" s="73" t="str">
        <f>IF('Do First'!D10&lt;&gt;'Reverse Funded Region Dropdown'!E4,"ERROR:  District is not within Funded Region selected.  Please reselect District.","")</f>
        <v>ERROR:  District is not within Funded Region selected.  Please reselect District.</v>
      </c>
    </row>
    <row r="7" spans="1:7" ht="15.6" x14ac:dyDescent="0.3">
      <c r="A7" s="11" t="s">
        <v>68</v>
      </c>
      <c r="B7" s="37" t="s">
        <v>394</v>
      </c>
    </row>
    <row r="8" spans="1:7" ht="15.6" x14ac:dyDescent="0.3">
      <c r="A8" s="11" t="s">
        <v>82</v>
      </c>
      <c r="B8" s="37" t="s">
        <v>394</v>
      </c>
      <c r="E8" s="72" t="str">
        <f>IF(E1="N/A","",E6)</f>
        <v>ERROR:  District is not within Funded Region selected.  Please reselect District.</v>
      </c>
    </row>
    <row r="9" spans="1:7" ht="15.6" x14ac:dyDescent="0.3">
      <c r="A9" s="17" t="s">
        <v>224</v>
      </c>
      <c r="B9" s="37" t="s">
        <v>394</v>
      </c>
    </row>
    <row r="10" spans="1:7" ht="15.6" x14ac:dyDescent="0.3">
      <c r="A10" s="17" t="s">
        <v>96</v>
      </c>
      <c r="B10" s="37" t="s">
        <v>394</v>
      </c>
    </row>
    <row r="11" spans="1:7" ht="15.6" x14ac:dyDescent="0.3">
      <c r="A11" s="17" t="s">
        <v>97</v>
      </c>
      <c r="B11" s="37" t="s">
        <v>394</v>
      </c>
    </row>
    <row r="12" spans="1:7" ht="15.6" x14ac:dyDescent="0.3">
      <c r="A12" s="11" t="s">
        <v>109</v>
      </c>
      <c r="B12" s="37" t="s">
        <v>394</v>
      </c>
    </row>
    <row r="13" spans="1:7" ht="15.6" x14ac:dyDescent="0.3">
      <c r="A13" s="11" t="s">
        <v>43</v>
      </c>
      <c r="B13" s="37" t="s">
        <v>395</v>
      </c>
    </row>
    <row r="14" spans="1:7" ht="15.6" x14ac:dyDescent="0.3">
      <c r="A14" s="11" t="s">
        <v>45</v>
      </c>
      <c r="B14" s="37" t="s">
        <v>395</v>
      </c>
    </row>
    <row r="15" spans="1:7" ht="15.6" x14ac:dyDescent="0.3">
      <c r="A15" s="11" t="s">
        <v>50</v>
      </c>
      <c r="B15" s="37" t="s">
        <v>395</v>
      </c>
    </row>
    <row r="16" spans="1:7" ht="15.6" x14ac:dyDescent="0.3">
      <c r="A16" s="11" t="s">
        <v>55</v>
      </c>
      <c r="B16" s="37" t="s">
        <v>395</v>
      </c>
      <c r="G16" s="37"/>
    </row>
    <row r="17" spans="1:7" ht="15.6" x14ac:dyDescent="0.3">
      <c r="A17" s="11" t="s">
        <v>56</v>
      </c>
      <c r="B17" s="37" t="s">
        <v>395</v>
      </c>
      <c r="G17" s="37"/>
    </row>
    <row r="18" spans="1:7" ht="15.6" x14ac:dyDescent="0.3">
      <c r="A18" s="11" t="s">
        <v>59</v>
      </c>
      <c r="B18" s="37" t="s">
        <v>395</v>
      </c>
      <c r="G18" s="37"/>
    </row>
    <row r="19" spans="1:7" ht="15.6" x14ac:dyDescent="0.3">
      <c r="A19" s="11" t="s">
        <v>67</v>
      </c>
      <c r="B19" s="37" t="s">
        <v>395</v>
      </c>
      <c r="G19" s="37"/>
    </row>
    <row r="20" spans="1:7" ht="15.6" x14ac:dyDescent="0.3">
      <c r="A20" s="11" t="s">
        <v>71</v>
      </c>
      <c r="B20" s="37" t="s">
        <v>395</v>
      </c>
      <c r="G20" s="37"/>
    </row>
    <row r="21" spans="1:7" ht="15.6" x14ac:dyDescent="0.3">
      <c r="A21" s="11" t="s">
        <v>74</v>
      </c>
      <c r="B21" s="37" t="s">
        <v>395</v>
      </c>
      <c r="G21" s="37"/>
    </row>
    <row r="22" spans="1:7" ht="15.6" x14ac:dyDescent="0.3">
      <c r="A22" s="11" t="s">
        <v>76</v>
      </c>
      <c r="B22" s="37" t="s">
        <v>395</v>
      </c>
      <c r="G22" s="37"/>
    </row>
    <row r="23" spans="1:7" ht="15.6" x14ac:dyDescent="0.3">
      <c r="A23" s="11" t="s">
        <v>80</v>
      </c>
      <c r="B23" s="37" t="s">
        <v>395</v>
      </c>
      <c r="G23" s="37"/>
    </row>
    <row r="24" spans="1:7" ht="15.6" x14ac:dyDescent="0.3">
      <c r="A24" s="17" t="s">
        <v>87</v>
      </c>
      <c r="B24" s="37" t="s">
        <v>395</v>
      </c>
      <c r="G24" s="37"/>
    </row>
    <row r="25" spans="1:7" ht="15.6" x14ac:dyDescent="0.3">
      <c r="A25" s="17" t="s">
        <v>89</v>
      </c>
      <c r="B25" s="37" t="s">
        <v>395</v>
      </c>
    </row>
    <row r="26" spans="1:7" ht="15.6" x14ac:dyDescent="0.3">
      <c r="A26" s="17" t="s">
        <v>91</v>
      </c>
      <c r="B26" s="37" t="s">
        <v>395</v>
      </c>
    </row>
    <row r="27" spans="1:7" ht="15.6" x14ac:dyDescent="0.3">
      <c r="A27" s="17" t="s">
        <v>98</v>
      </c>
      <c r="B27" s="37" t="s">
        <v>395</v>
      </c>
    </row>
    <row r="28" spans="1:7" ht="15.6" x14ac:dyDescent="0.3">
      <c r="A28" s="17" t="s">
        <v>99</v>
      </c>
      <c r="B28" s="37" t="s">
        <v>395</v>
      </c>
    </row>
    <row r="29" spans="1:7" ht="15.6" x14ac:dyDescent="0.3">
      <c r="A29" s="11" t="s">
        <v>107</v>
      </c>
      <c r="B29" s="37" t="s">
        <v>395</v>
      </c>
    </row>
    <row r="30" spans="1:7" ht="15.6" x14ac:dyDescent="0.3">
      <c r="A30" s="11" t="s">
        <v>61</v>
      </c>
      <c r="B30" s="37" t="s">
        <v>390</v>
      </c>
    </row>
    <row r="31" spans="1:7" ht="15.6" x14ac:dyDescent="0.3">
      <c r="A31" s="11" t="s">
        <v>69</v>
      </c>
      <c r="B31" s="37" t="s">
        <v>390</v>
      </c>
    </row>
    <row r="32" spans="1:7" ht="15.6" x14ac:dyDescent="0.3">
      <c r="A32" s="17" t="s">
        <v>88</v>
      </c>
      <c r="B32" s="37" t="s">
        <v>390</v>
      </c>
    </row>
    <row r="33" spans="1:2" ht="15.6" x14ac:dyDescent="0.3">
      <c r="A33" s="17" t="s">
        <v>95</v>
      </c>
      <c r="B33" s="37" t="s">
        <v>390</v>
      </c>
    </row>
    <row r="34" spans="1:2" ht="15.6" x14ac:dyDescent="0.3">
      <c r="A34" s="11" t="s">
        <v>102</v>
      </c>
      <c r="B34" s="37" t="s">
        <v>390</v>
      </c>
    </row>
    <row r="35" spans="1:2" ht="15.6" x14ac:dyDescent="0.3">
      <c r="A35" s="11" t="s">
        <v>105</v>
      </c>
      <c r="B35" s="37" t="s">
        <v>390</v>
      </c>
    </row>
    <row r="36" spans="1:2" ht="15.6" x14ac:dyDescent="0.3">
      <c r="A36" s="11" t="s">
        <v>106</v>
      </c>
      <c r="B36" s="37" t="s">
        <v>390</v>
      </c>
    </row>
    <row r="37" spans="1:2" ht="15.6" x14ac:dyDescent="0.3">
      <c r="A37" s="11" t="s">
        <v>108</v>
      </c>
      <c r="B37" s="37" t="s">
        <v>390</v>
      </c>
    </row>
    <row r="38" spans="1:2" ht="15.6" x14ac:dyDescent="0.3">
      <c r="A38" s="11" t="s">
        <v>39</v>
      </c>
      <c r="B38" s="37" t="s">
        <v>377</v>
      </c>
    </row>
    <row r="39" spans="1:2" ht="15.6" x14ac:dyDescent="0.3">
      <c r="A39" s="11" t="s">
        <v>40</v>
      </c>
      <c r="B39" s="37" t="s">
        <v>377</v>
      </c>
    </row>
    <row r="40" spans="1:2" ht="15.6" x14ac:dyDescent="0.3">
      <c r="A40" s="17" t="s">
        <v>90</v>
      </c>
      <c r="B40" s="37" t="s">
        <v>377</v>
      </c>
    </row>
    <row r="41" spans="1:2" ht="15.6" x14ac:dyDescent="0.3">
      <c r="A41" s="17" t="s">
        <v>92</v>
      </c>
      <c r="B41" s="37" t="s">
        <v>377</v>
      </c>
    </row>
    <row r="42" spans="1:2" ht="15.6" x14ac:dyDescent="0.3">
      <c r="A42" s="17" t="s">
        <v>93</v>
      </c>
      <c r="B42" s="37" t="s">
        <v>377</v>
      </c>
    </row>
    <row r="43" spans="1:2" ht="15.6" x14ac:dyDescent="0.3">
      <c r="A43" s="11" t="s">
        <v>103</v>
      </c>
      <c r="B43" s="37" t="s">
        <v>377</v>
      </c>
    </row>
    <row r="44" spans="1:2" ht="15.6" x14ac:dyDescent="0.3">
      <c r="A44" s="11" t="s">
        <v>58</v>
      </c>
      <c r="B44" s="37" t="s">
        <v>378</v>
      </c>
    </row>
    <row r="45" spans="1:2" ht="15.6" x14ac:dyDescent="0.3">
      <c r="A45" s="11" t="s">
        <v>60</v>
      </c>
      <c r="B45" s="37" t="s">
        <v>378</v>
      </c>
    </row>
    <row r="46" spans="1:2" ht="15.6" x14ac:dyDescent="0.3">
      <c r="A46" s="11" t="s">
        <v>70</v>
      </c>
      <c r="B46" s="37" t="s">
        <v>378</v>
      </c>
    </row>
    <row r="47" spans="1:2" ht="15.6" x14ac:dyDescent="0.3">
      <c r="A47" s="11" t="s">
        <v>78</v>
      </c>
      <c r="B47" s="37" t="s">
        <v>378</v>
      </c>
    </row>
    <row r="48" spans="1:2" ht="15.6" x14ac:dyDescent="0.3">
      <c r="A48" s="17" t="s">
        <v>86</v>
      </c>
      <c r="B48" s="37" t="s">
        <v>378</v>
      </c>
    </row>
    <row r="49" spans="1:2" ht="15.6" x14ac:dyDescent="0.3">
      <c r="A49" s="11" t="s">
        <v>101</v>
      </c>
      <c r="B49" s="37" t="s">
        <v>378</v>
      </c>
    </row>
    <row r="50" spans="1:2" ht="15.6" x14ac:dyDescent="0.3">
      <c r="A50" s="11" t="s">
        <v>41</v>
      </c>
      <c r="B50" s="37" t="s">
        <v>379</v>
      </c>
    </row>
    <row r="51" spans="1:2" ht="15.6" x14ac:dyDescent="0.3">
      <c r="A51" s="11" t="s">
        <v>46</v>
      </c>
      <c r="B51" s="37" t="s">
        <v>379</v>
      </c>
    </row>
    <row r="52" spans="1:2" ht="15.6" x14ac:dyDescent="0.3">
      <c r="A52" s="11" t="s">
        <v>51</v>
      </c>
      <c r="B52" s="37" t="s">
        <v>379</v>
      </c>
    </row>
    <row r="53" spans="1:2" ht="15.6" x14ac:dyDescent="0.3">
      <c r="A53" s="11" t="s">
        <v>52</v>
      </c>
      <c r="B53" s="37" t="s">
        <v>379</v>
      </c>
    </row>
    <row r="54" spans="1:2" ht="15.6" x14ac:dyDescent="0.3">
      <c r="A54" s="11" t="s">
        <v>73</v>
      </c>
      <c r="B54" s="37" t="s">
        <v>379</v>
      </c>
    </row>
    <row r="55" spans="1:2" ht="15.6" x14ac:dyDescent="0.3">
      <c r="A55" s="11" t="s">
        <v>77</v>
      </c>
      <c r="B55" s="37" t="s">
        <v>379</v>
      </c>
    </row>
    <row r="56" spans="1:2" ht="15.6" x14ac:dyDescent="0.3">
      <c r="A56" s="17" t="s">
        <v>84</v>
      </c>
      <c r="B56" s="37" t="s">
        <v>379</v>
      </c>
    </row>
    <row r="57" spans="1:2" ht="15.6" x14ac:dyDescent="0.3">
      <c r="A57" s="17" t="s">
        <v>85</v>
      </c>
      <c r="B57" s="37" t="s">
        <v>379</v>
      </c>
    </row>
    <row r="58" spans="1:2" ht="15.6" x14ac:dyDescent="0.3">
      <c r="A58" s="11" t="s">
        <v>104</v>
      </c>
      <c r="B58" s="37" t="s">
        <v>379</v>
      </c>
    </row>
    <row r="59" spans="1:2" ht="15.6" x14ac:dyDescent="0.3">
      <c r="A59" s="11" t="s">
        <v>44</v>
      </c>
      <c r="B59" s="37" t="s">
        <v>391</v>
      </c>
    </row>
    <row r="60" spans="1:2" ht="15.6" x14ac:dyDescent="0.3">
      <c r="A60" s="11" t="s">
        <v>47</v>
      </c>
      <c r="B60" s="37" t="s">
        <v>391</v>
      </c>
    </row>
    <row r="61" spans="1:2" ht="15.6" x14ac:dyDescent="0.3">
      <c r="A61" s="11" t="s">
        <v>53</v>
      </c>
      <c r="B61" s="37" t="s">
        <v>391</v>
      </c>
    </row>
    <row r="62" spans="1:2" ht="15.6" x14ac:dyDescent="0.3">
      <c r="A62" s="11" t="s">
        <v>57</v>
      </c>
      <c r="B62" s="37" t="s">
        <v>391</v>
      </c>
    </row>
    <row r="63" spans="1:2" ht="15.6" x14ac:dyDescent="0.3">
      <c r="A63" s="11" t="s">
        <v>64</v>
      </c>
      <c r="B63" s="37" t="s">
        <v>391</v>
      </c>
    </row>
    <row r="64" spans="1:2" ht="15.6" x14ac:dyDescent="0.3">
      <c r="A64" s="11" t="s">
        <v>65</v>
      </c>
      <c r="B64" s="37" t="s">
        <v>391</v>
      </c>
    </row>
    <row r="65" spans="1:2" ht="15.6" x14ac:dyDescent="0.3">
      <c r="A65" s="11" t="s">
        <v>72</v>
      </c>
      <c r="B65" s="37" t="s">
        <v>391</v>
      </c>
    </row>
    <row r="66" spans="1:2" ht="15.6" x14ac:dyDescent="0.3">
      <c r="A66" s="11" t="s">
        <v>79</v>
      </c>
      <c r="B66" s="37" t="s">
        <v>391</v>
      </c>
    </row>
    <row r="67" spans="1:2" ht="15.6" x14ac:dyDescent="0.3">
      <c r="A67" s="11" t="s">
        <v>83</v>
      </c>
      <c r="B67" s="37" t="s">
        <v>391</v>
      </c>
    </row>
    <row r="68" spans="1:2" ht="15.6" x14ac:dyDescent="0.3">
      <c r="A68" s="17" t="s">
        <v>94</v>
      </c>
      <c r="B68" s="37" t="s">
        <v>391</v>
      </c>
    </row>
    <row r="69" spans="1:2" ht="15.6" x14ac:dyDescent="0.3">
      <c r="A69" s="11" t="s">
        <v>48</v>
      </c>
      <c r="B69" s="37" t="s">
        <v>392</v>
      </c>
    </row>
    <row r="70" spans="1:2" ht="15.6" x14ac:dyDescent="0.3">
      <c r="A70" s="11" t="s">
        <v>75</v>
      </c>
      <c r="B70" s="37" t="s">
        <v>392</v>
      </c>
    </row>
    <row r="71" spans="1:2" ht="15.6" x14ac:dyDescent="0.3">
      <c r="A71" s="11" t="s">
        <v>81</v>
      </c>
      <c r="B71" s="37" t="s">
        <v>392</v>
      </c>
    </row>
    <row r="72" spans="1:2" ht="15.6" x14ac:dyDescent="0.3">
      <c r="A72" s="11" t="s">
        <v>100</v>
      </c>
      <c r="B72" s="37" t="s">
        <v>392</v>
      </c>
    </row>
    <row r="81" spans="2:7" s="15" customFormat="1" x14ac:dyDescent="0.3">
      <c r="B81" s="16"/>
      <c r="C81" s="12"/>
      <c r="D81" s="12"/>
      <c r="E81" s="12"/>
      <c r="F81" s="12"/>
      <c r="G81" s="12"/>
    </row>
    <row r="82" spans="2:7" s="15" customFormat="1" x14ac:dyDescent="0.3">
      <c r="B82" s="16"/>
      <c r="C82" s="12"/>
      <c r="D82" s="12"/>
      <c r="E82" s="12"/>
      <c r="F82" s="12"/>
      <c r="G82" s="12"/>
    </row>
    <row r="83" spans="2:7" s="15" customFormat="1" x14ac:dyDescent="0.3">
      <c r="B83" s="16"/>
      <c r="C83" s="12"/>
      <c r="D83" s="12"/>
      <c r="E83" s="12"/>
      <c r="F83" s="12"/>
      <c r="G83" s="12"/>
    </row>
    <row r="84" spans="2:7" s="15" customFormat="1" x14ac:dyDescent="0.3">
      <c r="B84" s="16"/>
      <c r="C84" s="12"/>
      <c r="D84" s="12"/>
      <c r="E84" s="12"/>
      <c r="F84" s="12"/>
      <c r="G84" s="12"/>
    </row>
  </sheetData>
  <sheetProtection password="8802" sheet="1" objects="1" scenarios="1" selectLockedCells="1" selectUnlockedCells="1"/>
  <autoFilter ref="A1:B72"/>
  <printOptions horizontalCentered="1"/>
  <pageMargins left="0.25" right="0.25" top="0.75" bottom="0.75" header="0.3" footer="0.3"/>
  <pageSetup scale="97" orientation="portrait" r:id="rId1"/>
  <headerFooter alignWithMargins="0">
    <oddFooter>&amp;LRFA-App Pkg-DepSecNav (7/2013)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E124"/>
  <sheetViews>
    <sheetView zoomScale="115" zoomScaleNormal="115" workbookViewId="0">
      <selection activeCell="B1" sqref="B1"/>
    </sheetView>
  </sheetViews>
  <sheetFormatPr defaultRowHeight="14.4" x14ac:dyDescent="0.3"/>
  <cols>
    <col min="1" max="1" width="46.85546875" style="15" bestFit="1" customWidth="1"/>
    <col min="2" max="2" width="36.28515625" style="15" bestFit="1" customWidth="1"/>
    <col min="3" max="4" width="9.140625" style="12"/>
    <col min="5" max="5" width="85.7109375" style="12" customWidth="1"/>
    <col min="6" max="16384" width="9.140625" style="12"/>
  </cols>
  <sheetData>
    <row r="1" spans="1:5" s="13" customFormat="1" ht="15" thickBot="1" x14ac:dyDescent="0.35">
      <c r="A1" s="21" t="s">
        <v>226</v>
      </c>
      <c r="B1" s="20" t="s">
        <v>222</v>
      </c>
      <c r="E1" s="74" t="str">
        <f>'Do First'!D14</f>
        <v>N/A</v>
      </c>
    </row>
    <row r="2" spans="1:5" x14ac:dyDescent="0.3">
      <c r="A2" s="11" t="s">
        <v>110</v>
      </c>
      <c r="B2" s="11" t="s">
        <v>39</v>
      </c>
    </row>
    <row r="3" spans="1:5" x14ac:dyDescent="0.3">
      <c r="A3" s="11" t="s">
        <v>112</v>
      </c>
      <c r="B3" s="11" t="s">
        <v>40</v>
      </c>
    </row>
    <row r="4" spans="1:5" x14ac:dyDescent="0.3">
      <c r="A4" s="11" t="s">
        <v>113</v>
      </c>
      <c r="B4" s="11" t="s">
        <v>41</v>
      </c>
      <c r="E4" s="72">
        <f>VLOOKUP(E1,A:B,2,0)</f>
        <v>0</v>
      </c>
    </row>
    <row r="5" spans="1:5" x14ac:dyDescent="0.3">
      <c r="A5" s="11" t="s">
        <v>114</v>
      </c>
      <c r="B5" s="11" t="s">
        <v>42</v>
      </c>
    </row>
    <row r="6" spans="1:5" x14ac:dyDescent="0.3">
      <c r="A6" s="11" t="s">
        <v>115</v>
      </c>
      <c r="B6" s="11" t="s">
        <v>43</v>
      </c>
      <c r="E6" s="73" t="str">
        <f>IF('Do First'!D12&lt;&gt;'Reverse District Dropdown list '!E4,"ERROR:  College is not within District selected.  Please reselect College or N/A.","")</f>
        <v>ERROR:  College is not within District selected.  Please reselect College or N/A.</v>
      </c>
    </row>
    <row r="7" spans="1:5" x14ac:dyDescent="0.3">
      <c r="A7" s="11" t="s">
        <v>116</v>
      </c>
      <c r="B7" s="11" t="s">
        <v>44</v>
      </c>
    </row>
    <row r="8" spans="1:5" x14ac:dyDescent="0.3">
      <c r="A8" s="11" t="s">
        <v>117</v>
      </c>
      <c r="B8" s="11" t="s">
        <v>45</v>
      </c>
      <c r="E8" s="72" t="str">
        <f>IF(E1="N/A","",E6)</f>
        <v/>
      </c>
    </row>
    <row r="9" spans="1:5" x14ac:dyDescent="0.3">
      <c r="A9" s="11" t="s">
        <v>118</v>
      </c>
      <c r="B9" s="11" t="s">
        <v>45</v>
      </c>
      <c r="E9" s="72"/>
    </row>
    <row r="10" spans="1:5" x14ac:dyDescent="0.3">
      <c r="A10" s="11" t="s">
        <v>119</v>
      </c>
      <c r="B10" s="11" t="s">
        <v>46</v>
      </c>
    </row>
    <row r="11" spans="1:5" x14ac:dyDescent="0.3">
      <c r="A11" s="11" t="s">
        <v>120</v>
      </c>
      <c r="B11" s="11" t="s">
        <v>47</v>
      </c>
    </row>
    <row r="12" spans="1:5" x14ac:dyDescent="0.3">
      <c r="A12" s="11" t="s">
        <v>121</v>
      </c>
      <c r="B12" s="11" t="s">
        <v>48</v>
      </c>
    </row>
    <row r="13" spans="1:5" x14ac:dyDescent="0.3">
      <c r="A13" s="11" t="s">
        <v>122</v>
      </c>
      <c r="B13" s="11" t="s">
        <v>48</v>
      </c>
    </row>
    <row r="14" spans="1:5" x14ac:dyDescent="0.3">
      <c r="A14" s="11" t="s">
        <v>123</v>
      </c>
      <c r="B14" s="11" t="s">
        <v>48</v>
      </c>
    </row>
    <row r="15" spans="1:5" x14ac:dyDescent="0.3">
      <c r="A15" s="11" t="s">
        <v>124</v>
      </c>
      <c r="B15" s="11" t="s">
        <v>50</v>
      </c>
    </row>
    <row r="16" spans="1:5" x14ac:dyDescent="0.3">
      <c r="A16" s="11" t="s">
        <v>125</v>
      </c>
      <c r="B16" s="11" t="s">
        <v>50</v>
      </c>
    </row>
    <row r="17" spans="1:2" x14ac:dyDescent="0.3">
      <c r="A17" s="11" t="s">
        <v>126</v>
      </c>
      <c r="B17" s="11" t="s">
        <v>50</v>
      </c>
    </row>
    <row r="18" spans="1:2" x14ac:dyDescent="0.3">
      <c r="A18" s="11" t="s">
        <v>127</v>
      </c>
      <c r="B18" s="11" t="s">
        <v>51</v>
      </c>
    </row>
    <row r="19" spans="1:2" x14ac:dyDescent="0.3">
      <c r="A19" s="11" t="s">
        <v>128</v>
      </c>
      <c r="B19" s="11" t="s">
        <v>52</v>
      </c>
    </row>
    <row r="20" spans="1:2" x14ac:dyDescent="0.3">
      <c r="A20" s="11" t="s">
        <v>129</v>
      </c>
      <c r="B20" s="11" t="s">
        <v>53</v>
      </c>
    </row>
    <row r="21" spans="1:2" x14ac:dyDescent="0.3">
      <c r="A21" s="11" t="s">
        <v>130</v>
      </c>
      <c r="B21" s="11" t="s">
        <v>54</v>
      </c>
    </row>
    <row r="22" spans="1:2" x14ac:dyDescent="0.3">
      <c r="A22" s="11" t="s">
        <v>131</v>
      </c>
      <c r="B22" s="11" t="s">
        <v>55</v>
      </c>
    </row>
    <row r="23" spans="1:2" x14ac:dyDescent="0.3">
      <c r="A23" s="11" t="s">
        <v>132</v>
      </c>
      <c r="B23" s="11" t="s">
        <v>55</v>
      </c>
    </row>
    <row r="24" spans="1:2" x14ac:dyDescent="0.3">
      <c r="A24" s="11" t="s">
        <v>133</v>
      </c>
      <c r="B24" s="11" t="s">
        <v>56</v>
      </c>
    </row>
    <row r="25" spans="1:2" x14ac:dyDescent="0.3">
      <c r="A25" s="11" t="s">
        <v>134</v>
      </c>
      <c r="B25" s="11" t="s">
        <v>57</v>
      </c>
    </row>
    <row r="26" spans="1:2" x14ac:dyDescent="0.3">
      <c r="A26" s="11" t="s">
        <v>135</v>
      </c>
      <c r="B26" s="11" t="s">
        <v>58</v>
      </c>
    </row>
    <row r="27" spans="1:2" x14ac:dyDescent="0.3">
      <c r="A27" s="11" t="s">
        <v>136</v>
      </c>
      <c r="B27" s="11" t="s">
        <v>58</v>
      </c>
    </row>
    <row r="28" spans="1:2" x14ac:dyDescent="0.3">
      <c r="A28" s="11" t="s">
        <v>137</v>
      </c>
      <c r="B28" s="11" t="s">
        <v>59</v>
      </c>
    </row>
    <row r="29" spans="1:2" x14ac:dyDescent="0.3">
      <c r="A29" s="11" t="s">
        <v>138</v>
      </c>
      <c r="B29" s="11" t="s">
        <v>60</v>
      </c>
    </row>
    <row r="30" spans="1:2" x14ac:dyDescent="0.3">
      <c r="A30" s="11" t="s">
        <v>139</v>
      </c>
      <c r="B30" s="11" t="s">
        <v>61</v>
      </c>
    </row>
    <row r="31" spans="1:2" x14ac:dyDescent="0.3">
      <c r="A31" s="11" t="s">
        <v>140</v>
      </c>
      <c r="B31" s="11" t="s">
        <v>61</v>
      </c>
    </row>
    <row r="32" spans="1:2" x14ac:dyDescent="0.3">
      <c r="A32" s="11" t="s">
        <v>141</v>
      </c>
      <c r="B32" s="11" t="s">
        <v>61</v>
      </c>
    </row>
    <row r="33" spans="1:2" x14ac:dyDescent="0.3">
      <c r="A33" s="11" t="s">
        <v>142</v>
      </c>
      <c r="B33" s="11" t="s">
        <v>62</v>
      </c>
    </row>
    <row r="34" spans="1:2" x14ac:dyDescent="0.3">
      <c r="A34" s="11" t="s">
        <v>143</v>
      </c>
      <c r="B34" s="11" t="s">
        <v>63</v>
      </c>
    </row>
    <row r="35" spans="1:2" x14ac:dyDescent="0.3">
      <c r="A35" s="11" t="s">
        <v>144</v>
      </c>
      <c r="B35" s="11" t="s">
        <v>64</v>
      </c>
    </row>
    <row r="36" spans="1:2" x14ac:dyDescent="0.3">
      <c r="A36" s="11" t="s">
        <v>145</v>
      </c>
      <c r="B36" s="11" t="s">
        <v>65</v>
      </c>
    </row>
    <row r="37" spans="1:2" x14ac:dyDescent="0.3">
      <c r="A37" s="11" t="s">
        <v>146</v>
      </c>
      <c r="B37" s="11" t="s">
        <v>65</v>
      </c>
    </row>
    <row r="38" spans="1:2" x14ac:dyDescent="0.3">
      <c r="A38" s="11" t="s">
        <v>147</v>
      </c>
      <c r="B38" s="11" t="s">
        <v>65</v>
      </c>
    </row>
    <row r="39" spans="1:2" x14ac:dyDescent="0.3">
      <c r="A39" s="11" t="s">
        <v>148</v>
      </c>
      <c r="B39" s="11" t="s">
        <v>65</v>
      </c>
    </row>
    <row r="40" spans="1:2" x14ac:dyDescent="0.3">
      <c r="A40" s="11" t="s">
        <v>149</v>
      </c>
      <c r="B40" s="11" t="s">
        <v>65</v>
      </c>
    </row>
    <row r="41" spans="1:2" x14ac:dyDescent="0.3">
      <c r="A41" s="11" t="s">
        <v>150</v>
      </c>
      <c r="B41" s="11" t="s">
        <v>65</v>
      </c>
    </row>
    <row r="42" spans="1:2" x14ac:dyDescent="0.3">
      <c r="A42" s="11" t="s">
        <v>151</v>
      </c>
      <c r="B42" s="11" t="s">
        <v>65</v>
      </c>
    </row>
    <row r="43" spans="1:2" x14ac:dyDescent="0.3">
      <c r="A43" s="11" t="s">
        <v>219</v>
      </c>
      <c r="B43" s="11" t="s">
        <v>65</v>
      </c>
    </row>
    <row r="44" spans="1:2" x14ac:dyDescent="0.3">
      <c r="A44" s="11" t="s">
        <v>220</v>
      </c>
      <c r="B44" s="11" t="s">
        <v>65</v>
      </c>
    </row>
    <row r="45" spans="1:2" x14ac:dyDescent="0.3">
      <c r="A45" s="11" t="s">
        <v>152</v>
      </c>
      <c r="B45" s="11" t="s">
        <v>66</v>
      </c>
    </row>
    <row r="46" spans="1:2" x14ac:dyDescent="0.3">
      <c r="A46" s="11" t="s">
        <v>153</v>
      </c>
      <c r="B46" s="11" t="s">
        <v>66</v>
      </c>
    </row>
    <row r="47" spans="1:2" x14ac:dyDescent="0.3">
      <c r="A47" s="11" t="s">
        <v>154</v>
      </c>
      <c r="B47" s="11" t="s">
        <v>66</v>
      </c>
    </row>
    <row r="48" spans="1:2" x14ac:dyDescent="0.3">
      <c r="A48" s="11" t="s">
        <v>155</v>
      </c>
      <c r="B48" s="11" t="s">
        <v>66</v>
      </c>
    </row>
    <row r="49" spans="1:2" x14ac:dyDescent="0.3">
      <c r="A49" s="11" t="s">
        <v>156</v>
      </c>
      <c r="B49" s="11" t="s">
        <v>67</v>
      </c>
    </row>
    <row r="50" spans="1:2" x14ac:dyDescent="0.3">
      <c r="A50" s="11" t="s">
        <v>157</v>
      </c>
      <c r="B50" s="11" t="s">
        <v>68</v>
      </c>
    </row>
    <row r="51" spans="1:2" x14ac:dyDescent="0.3">
      <c r="A51" s="11" t="s">
        <v>158</v>
      </c>
      <c r="B51" s="11" t="s">
        <v>69</v>
      </c>
    </row>
    <row r="52" spans="1:2" x14ac:dyDescent="0.3">
      <c r="A52" s="11" t="s">
        <v>159</v>
      </c>
      <c r="B52" s="11" t="s">
        <v>70</v>
      </c>
    </row>
    <row r="53" spans="1:2" x14ac:dyDescent="0.3">
      <c r="A53" s="11" t="s">
        <v>160</v>
      </c>
      <c r="B53" s="11" t="s">
        <v>71</v>
      </c>
    </row>
    <row r="54" spans="1:2" x14ac:dyDescent="0.3">
      <c r="A54" s="11" t="s">
        <v>161</v>
      </c>
      <c r="B54" s="11" t="s">
        <v>72</v>
      </c>
    </row>
    <row r="55" spans="1:2" x14ac:dyDescent="0.3">
      <c r="A55" s="11" t="s">
        <v>162</v>
      </c>
      <c r="B55" s="11" t="s">
        <v>73</v>
      </c>
    </row>
    <row r="56" spans="1:2" x14ac:dyDescent="0.3">
      <c r="A56" s="11" t="s">
        <v>163</v>
      </c>
      <c r="B56" s="11" t="s">
        <v>74</v>
      </c>
    </row>
    <row r="57" spans="1:2" x14ac:dyDescent="0.3">
      <c r="A57" s="11" t="s">
        <v>164</v>
      </c>
      <c r="B57" s="11" t="s">
        <v>75</v>
      </c>
    </row>
    <row r="58" spans="1:2" x14ac:dyDescent="0.3">
      <c r="A58" s="11" t="s">
        <v>165</v>
      </c>
      <c r="B58" s="11" t="s">
        <v>75</v>
      </c>
    </row>
    <row r="59" spans="1:2" x14ac:dyDescent="0.3">
      <c r="A59" s="11" t="s">
        <v>166</v>
      </c>
      <c r="B59" s="11" t="s">
        <v>76</v>
      </c>
    </row>
    <row r="60" spans="1:2" x14ac:dyDescent="0.3">
      <c r="A60" s="11" t="s">
        <v>167</v>
      </c>
      <c r="B60" s="11" t="s">
        <v>77</v>
      </c>
    </row>
    <row r="61" spans="1:2" x14ac:dyDescent="0.3">
      <c r="A61" s="11" t="s">
        <v>168</v>
      </c>
      <c r="B61" s="11" t="s">
        <v>78</v>
      </c>
    </row>
    <row r="62" spans="1:2" x14ac:dyDescent="0.3">
      <c r="A62" s="11" t="s">
        <v>169</v>
      </c>
      <c r="B62" s="11" t="s">
        <v>79</v>
      </c>
    </row>
    <row r="63" spans="1:2" x14ac:dyDescent="0.3">
      <c r="A63" s="11" t="s">
        <v>170</v>
      </c>
      <c r="B63" s="11" t="s">
        <v>80</v>
      </c>
    </row>
    <row r="64" spans="1:2" x14ac:dyDescent="0.3">
      <c r="A64" s="11" t="s">
        <v>171</v>
      </c>
      <c r="B64" s="11" t="s">
        <v>80</v>
      </c>
    </row>
    <row r="65" spans="1:2" x14ac:dyDescent="0.3">
      <c r="A65" s="11" t="s">
        <v>172</v>
      </c>
      <c r="B65" s="11" t="s">
        <v>80</v>
      </c>
    </row>
    <row r="66" spans="1:2" x14ac:dyDescent="0.3">
      <c r="A66" s="11" t="s">
        <v>173</v>
      </c>
      <c r="B66" s="11" t="s">
        <v>80</v>
      </c>
    </row>
    <row r="67" spans="1:2" x14ac:dyDescent="0.3">
      <c r="A67" s="11" t="s">
        <v>174</v>
      </c>
      <c r="B67" s="11" t="s">
        <v>81</v>
      </c>
    </row>
    <row r="68" spans="1:2" x14ac:dyDescent="0.3">
      <c r="A68" s="11" t="s">
        <v>175</v>
      </c>
      <c r="B68" s="11" t="s">
        <v>81</v>
      </c>
    </row>
    <row r="69" spans="1:2" x14ac:dyDescent="0.3">
      <c r="A69" s="11" t="s">
        <v>176</v>
      </c>
      <c r="B69" s="11" t="s">
        <v>82</v>
      </c>
    </row>
    <row r="70" spans="1:2" x14ac:dyDescent="0.3">
      <c r="A70" s="11" t="s">
        <v>177</v>
      </c>
      <c r="B70" s="11" t="s">
        <v>83</v>
      </c>
    </row>
    <row r="71" spans="1:2" x14ac:dyDescent="0.3">
      <c r="A71" s="17" t="s">
        <v>223</v>
      </c>
      <c r="B71" s="11" t="s">
        <v>84</v>
      </c>
    </row>
    <row r="72" spans="1:2" x14ac:dyDescent="0.3">
      <c r="A72" s="11" t="s">
        <v>178</v>
      </c>
      <c r="B72" s="11" t="s">
        <v>84</v>
      </c>
    </row>
    <row r="73" spans="1:2" x14ac:dyDescent="0.3">
      <c r="A73" s="11" t="s">
        <v>179</v>
      </c>
      <c r="B73" s="11" t="s">
        <v>84</v>
      </c>
    </row>
    <row r="74" spans="1:2" x14ac:dyDescent="0.3">
      <c r="A74" s="11" t="s">
        <v>180</v>
      </c>
      <c r="B74" s="11" t="s">
        <v>85</v>
      </c>
    </row>
    <row r="75" spans="1:2" x14ac:dyDescent="0.3">
      <c r="A75" s="11" t="s">
        <v>181</v>
      </c>
      <c r="B75" s="11" t="s">
        <v>85</v>
      </c>
    </row>
    <row r="76" spans="1:2" x14ac:dyDescent="0.3">
      <c r="A76" s="11" t="s">
        <v>182</v>
      </c>
      <c r="B76" s="11" t="s">
        <v>86</v>
      </c>
    </row>
    <row r="77" spans="1:2" x14ac:dyDescent="0.3">
      <c r="A77" s="11" t="s">
        <v>183</v>
      </c>
      <c r="B77" s="11" t="s">
        <v>86</v>
      </c>
    </row>
    <row r="78" spans="1:2" x14ac:dyDescent="0.3">
      <c r="A78" s="17" t="s">
        <v>184</v>
      </c>
      <c r="B78" s="11" t="s">
        <v>86</v>
      </c>
    </row>
    <row r="79" spans="1:2" x14ac:dyDescent="0.3">
      <c r="A79" s="11" t="s">
        <v>185</v>
      </c>
      <c r="B79" s="11" t="s">
        <v>87</v>
      </c>
    </row>
    <row r="80" spans="1:2" x14ac:dyDescent="0.3">
      <c r="A80" s="11" t="s">
        <v>186</v>
      </c>
      <c r="B80" s="11" t="s">
        <v>88</v>
      </c>
    </row>
    <row r="81" spans="1:2" x14ac:dyDescent="0.3">
      <c r="A81" s="11" t="s">
        <v>187</v>
      </c>
      <c r="B81" s="11" t="s">
        <v>89</v>
      </c>
    </row>
    <row r="82" spans="1:2" x14ac:dyDescent="0.3">
      <c r="A82" s="11" t="s">
        <v>188</v>
      </c>
      <c r="B82" s="11" t="s">
        <v>89</v>
      </c>
    </row>
    <row r="83" spans="1:2" x14ac:dyDescent="0.3">
      <c r="A83" s="11" t="s">
        <v>189</v>
      </c>
      <c r="B83" s="11" t="s">
        <v>90</v>
      </c>
    </row>
    <row r="84" spans="1:2" x14ac:dyDescent="0.3">
      <c r="A84" s="11" t="s">
        <v>385</v>
      </c>
      <c r="B84" s="11" t="s">
        <v>91</v>
      </c>
    </row>
    <row r="85" spans="1:2" x14ac:dyDescent="0.3">
      <c r="A85" s="11" t="s">
        <v>190</v>
      </c>
      <c r="B85" s="11" t="s">
        <v>91</v>
      </c>
    </row>
    <row r="86" spans="1:2" x14ac:dyDescent="0.3">
      <c r="A86" s="11" t="s">
        <v>191</v>
      </c>
      <c r="B86" s="11" t="s">
        <v>91</v>
      </c>
    </row>
    <row r="87" spans="1:2" x14ac:dyDescent="0.3">
      <c r="A87" s="11" t="s">
        <v>192</v>
      </c>
      <c r="B87" s="11" t="s">
        <v>92</v>
      </c>
    </row>
    <row r="88" spans="1:2" x14ac:dyDescent="0.3">
      <c r="A88" s="11" t="s">
        <v>193</v>
      </c>
      <c r="B88" s="11" t="s">
        <v>93</v>
      </c>
    </row>
    <row r="89" spans="1:2" x14ac:dyDescent="0.3">
      <c r="A89" s="11" t="s">
        <v>194</v>
      </c>
      <c r="B89" s="11" t="s">
        <v>94</v>
      </c>
    </row>
    <row r="90" spans="1:2" x14ac:dyDescent="0.3">
      <c r="A90" s="11" t="s">
        <v>195</v>
      </c>
      <c r="B90" s="11" t="s">
        <v>95</v>
      </c>
    </row>
    <row r="91" spans="1:2" x14ac:dyDescent="0.3">
      <c r="A91" s="11" t="s">
        <v>196</v>
      </c>
      <c r="B91" s="17" t="s">
        <v>224</v>
      </c>
    </row>
    <row r="92" spans="1:2" x14ac:dyDescent="0.3">
      <c r="A92" s="11" t="s">
        <v>197</v>
      </c>
      <c r="B92" s="11" t="s">
        <v>96</v>
      </c>
    </row>
    <row r="93" spans="1:2" x14ac:dyDescent="0.3">
      <c r="A93" s="11" t="s">
        <v>198</v>
      </c>
      <c r="B93" s="11" t="s">
        <v>97</v>
      </c>
    </row>
    <row r="94" spans="1:2" x14ac:dyDescent="0.3">
      <c r="A94" s="11" t="s">
        <v>199</v>
      </c>
      <c r="B94" s="11" t="s">
        <v>98</v>
      </c>
    </row>
    <row r="95" spans="1:2" x14ac:dyDescent="0.3">
      <c r="A95" s="11" t="s">
        <v>200</v>
      </c>
      <c r="B95" s="17" t="s">
        <v>99</v>
      </c>
    </row>
    <row r="96" spans="1:2" x14ac:dyDescent="0.3">
      <c r="A96" s="11" t="s">
        <v>201</v>
      </c>
      <c r="B96" s="11" t="s">
        <v>100</v>
      </c>
    </row>
    <row r="97" spans="1:2" x14ac:dyDescent="0.3">
      <c r="A97" s="11" t="s">
        <v>202</v>
      </c>
      <c r="B97" s="11" t="s">
        <v>100</v>
      </c>
    </row>
    <row r="98" spans="1:2" x14ac:dyDescent="0.3">
      <c r="A98" s="11" t="s">
        <v>203</v>
      </c>
      <c r="B98" s="11" t="s">
        <v>101</v>
      </c>
    </row>
    <row r="99" spans="1:2" x14ac:dyDescent="0.3">
      <c r="A99" s="11" t="s">
        <v>204</v>
      </c>
      <c r="B99" s="11" t="s">
        <v>102</v>
      </c>
    </row>
    <row r="100" spans="1:2" x14ac:dyDescent="0.3">
      <c r="A100" s="11" t="s">
        <v>205</v>
      </c>
      <c r="B100" s="11" t="s">
        <v>102</v>
      </c>
    </row>
    <row r="101" spans="1:2" x14ac:dyDescent="0.3">
      <c r="A101" s="11" t="s">
        <v>206</v>
      </c>
      <c r="B101" s="11" t="s">
        <v>103</v>
      </c>
    </row>
    <row r="102" spans="1:2" x14ac:dyDescent="0.3">
      <c r="A102" s="11" t="s">
        <v>207</v>
      </c>
      <c r="B102" s="11" t="s">
        <v>103</v>
      </c>
    </row>
    <row r="103" spans="1:2" x14ac:dyDescent="0.3">
      <c r="A103" s="11" t="s">
        <v>208</v>
      </c>
      <c r="B103" s="11" t="s">
        <v>103</v>
      </c>
    </row>
    <row r="104" spans="1:2" x14ac:dyDescent="0.3">
      <c r="A104" s="11" t="s">
        <v>209</v>
      </c>
      <c r="B104" s="11" t="s">
        <v>104</v>
      </c>
    </row>
    <row r="105" spans="1:2" x14ac:dyDescent="0.3">
      <c r="A105" s="11" t="s">
        <v>210</v>
      </c>
      <c r="B105" s="11" t="s">
        <v>105</v>
      </c>
    </row>
    <row r="106" spans="1:2" x14ac:dyDescent="0.3">
      <c r="A106" s="11" t="s">
        <v>211</v>
      </c>
      <c r="B106" s="11" t="s">
        <v>105</v>
      </c>
    </row>
    <row r="107" spans="1:2" x14ac:dyDescent="0.3">
      <c r="A107" s="11" t="s">
        <v>212</v>
      </c>
      <c r="B107" s="11" t="s">
        <v>106</v>
      </c>
    </row>
    <row r="108" spans="1:2" x14ac:dyDescent="0.3">
      <c r="A108" s="11" t="s">
        <v>213</v>
      </c>
      <c r="B108" s="11" t="s">
        <v>107</v>
      </c>
    </row>
    <row r="109" spans="1:2" x14ac:dyDescent="0.3">
      <c r="A109" s="11" t="s">
        <v>214</v>
      </c>
      <c r="B109" s="11" t="s">
        <v>107</v>
      </c>
    </row>
    <row r="110" spans="1:2" x14ac:dyDescent="0.3">
      <c r="A110" s="11" t="s">
        <v>215</v>
      </c>
      <c r="B110" s="11" t="s">
        <v>108</v>
      </c>
    </row>
    <row r="111" spans="1:2" x14ac:dyDescent="0.3">
      <c r="A111" s="11" t="s">
        <v>216</v>
      </c>
      <c r="B111" s="11" t="s">
        <v>108</v>
      </c>
    </row>
    <row r="112" spans="1:2" x14ac:dyDescent="0.3">
      <c r="A112" s="11" t="s">
        <v>217</v>
      </c>
      <c r="B112" s="11" t="s">
        <v>109</v>
      </c>
    </row>
    <row r="113" spans="1:2" x14ac:dyDescent="0.3">
      <c r="A113" s="11" t="s">
        <v>218</v>
      </c>
      <c r="B113" s="11" t="s">
        <v>109</v>
      </c>
    </row>
    <row r="114" spans="1:2" x14ac:dyDescent="0.3">
      <c r="A114" s="14" t="s">
        <v>225</v>
      </c>
    </row>
    <row r="115" spans="1:2" x14ac:dyDescent="0.3">
      <c r="A115" s="14"/>
    </row>
    <row r="116" spans="1:2" x14ac:dyDescent="0.3">
      <c r="A116" s="14"/>
    </row>
    <row r="117" spans="1:2" x14ac:dyDescent="0.3">
      <c r="A117" s="14"/>
    </row>
    <row r="118" spans="1:2" x14ac:dyDescent="0.3">
      <c r="A118" s="14"/>
    </row>
    <row r="119" spans="1:2" x14ac:dyDescent="0.3">
      <c r="A119" s="14"/>
    </row>
    <row r="120" spans="1:2" x14ac:dyDescent="0.3">
      <c r="A120" s="14"/>
    </row>
    <row r="121" spans="1:2" x14ac:dyDescent="0.3">
      <c r="A121" s="14"/>
    </row>
    <row r="122" spans="1:2" x14ac:dyDescent="0.3">
      <c r="A122" s="14"/>
    </row>
    <row r="123" spans="1:2" x14ac:dyDescent="0.3">
      <c r="A123" s="14"/>
    </row>
    <row r="124" spans="1:2" x14ac:dyDescent="0.3">
      <c r="A124" s="14"/>
    </row>
  </sheetData>
  <sheetProtection password="8802" sheet="1" objects="1" scenarios="1" selectLockedCells="1" selectUnlockedCells="1"/>
  <autoFilter ref="A1:B152"/>
  <printOptions horizontalCentered="1"/>
  <pageMargins left="0.25" right="0.25" top="0.75" bottom="0.75" header="0.3" footer="0.3"/>
  <pageSetup scale="97" orientation="portrait" r:id="rId1"/>
  <headerFooter alignWithMargins="0">
    <oddFooter>&amp;LRFA-App Pkg-DepSecNav (7/2013)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16"/>
  <sheetViews>
    <sheetView workbookViewId="0">
      <selection activeCell="A16" sqref="A16:B16"/>
    </sheetView>
  </sheetViews>
  <sheetFormatPr defaultRowHeight="15" x14ac:dyDescent="0.25"/>
  <cols>
    <col min="1" max="1" width="14.140625" style="50" bestFit="1" customWidth="1"/>
    <col min="2" max="2" width="62.28515625" style="50" bestFit="1" customWidth="1"/>
    <col min="3" max="3" width="5.42578125" style="51" customWidth="1"/>
    <col min="4" max="4" width="59.5703125" style="37" customWidth="1"/>
    <col min="5" max="16384" width="9.140625" style="37"/>
  </cols>
  <sheetData>
    <row r="1" spans="1:4" ht="15.6" thickBot="1" x14ac:dyDescent="0.3">
      <c r="A1" s="55" t="s">
        <v>269</v>
      </c>
      <c r="B1" s="55" t="s">
        <v>266</v>
      </c>
      <c r="D1" s="50"/>
    </row>
    <row r="2" spans="1:4" x14ac:dyDescent="0.25">
      <c r="A2" s="51" t="s">
        <v>264</v>
      </c>
      <c r="B2" s="37" t="s">
        <v>265</v>
      </c>
    </row>
    <row r="3" spans="1:4" x14ac:dyDescent="0.25">
      <c r="A3" s="51" t="s">
        <v>270</v>
      </c>
      <c r="B3" s="37" t="s">
        <v>297</v>
      </c>
    </row>
    <row r="4" spans="1:4" x14ac:dyDescent="0.25">
      <c r="A4" s="51" t="s">
        <v>285</v>
      </c>
      <c r="B4" s="37" t="s">
        <v>255</v>
      </c>
    </row>
    <row r="5" spans="1:4" x14ac:dyDescent="0.25">
      <c r="A5" s="51" t="s">
        <v>286</v>
      </c>
      <c r="B5" s="37" t="s">
        <v>255</v>
      </c>
    </row>
    <row r="6" spans="1:4" x14ac:dyDescent="0.25">
      <c r="A6" s="51" t="s">
        <v>287</v>
      </c>
      <c r="B6" s="37" t="s">
        <v>255</v>
      </c>
    </row>
    <row r="7" spans="1:4" x14ac:dyDescent="0.25">
      <c r="A7" s="51" t="s">
        <v>288</v>
      </c>
      <c r="B7" s="37" t="s">
        <v>255</v>
      </c>
    </row>
    <row r="8" spans="1:4" x14ac:dyDescent="0.25">
      <c r="A8" s="51" t="s">
        <v>289</v>
      </c>
      <c r="B8" s="37" t="s">
        <v>255</v>
      </c>
    </row>
    <row r="9" spans="1:4" x14ac:dyDescent="0.25">
      <c r="A9" s="51" t="s">
        <v>290</v>
      </c>
      <c r="B9" s="37" t="s">
        <v>255</v>
      </c>
    </row>
    <row r="10" spans="1:4" x14ac:dyDescent="0.25">
      <c r="A10" s="51" t="s">
        <v>291</v>
      </c>
      <c r="B10" s="37" t="s">
        <v>255</v>
      </c>
    </row>
    <row r="11" spans="1:4" x14ac:dyDescent="0.25">
      <c r="A11" s="51" t="s">
        <v>292</v>
      </c>
      <c r="B11" s="37" t="s">
        <v>255</v>
      </c>
    </row>
    <row r="12" spans="1:4" x14ac:dyDescent="0.25">
      <c r="A12" s="51" t="s">
        <v>293</v>
      </c>
      <c r="B12" s="37" t="s">
        <v>255</v>
      </c>
    </row>
    <row r="13" spans="1:4" x14ac:dyDescent="0.25">
      <c r="A13" s="51" t="s">
        <v>294</v>
      </c>
      <c r="B13" s="37" t="s">
        <v>255</v>
      </c>
    </row>
    <row r="14" spans="1:4" x14ac:dyDescent="0.25">
      <c r="A14" s="51" t="s">
        <v>301</v>
      </c>
      <c r="B14" s="37" t="s">
        <v>302</v>
      </c>
    </row>
    <row r="15" spans="1:4" x14ac:dyDescent="0.25">
      <c r="A15" s="51" t="s">
        <v>272</v>
      </c>
      <c r="B15" s="37" t="s">
        <v>298</v>
      </c>
    </row>
    <row r="16" spans="1:4" x14ac:dyDescent="0.25">
      <c r="A16" s="50" t="s">
        <v>462</v>
      </c>
      <c r="B16" s="48" t="s">
        <v>463</v>
      </c>
    </row>
  </sheetData>
  <sheetProtection password="8802" sheet="1" objects="1" scenarios="1"/>
  <autoFilter ref="A1:B1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A13"/>
  <sheetViews>
    <sheetView workbookViewId="0">
      <selection activeCell="A8" sqref="A8"/>
    </sheetView>
  </sheetViews>
  <sheetFormatPr defaultRowHeight="10.199999999999999" x14ac:dyDescent="0.2"/>
  <cols>
    <col min="1" max="1" width="42.42578125" customWidth="1"/>
  </cols>
  <sheetData>
    <row r="1" spans="1:1" x14ac:dyDescent="0.2">
      <c r="A1" t="str">
        <f>'Do First'!U17</f>
        <v>13-177Clean Energy Job Creation</v>
      </c>
    </row>
    <row r="6" spans="1:1" x14ac:dyDescent="0.2">
      <c r="A6" t="str">
        <f>IF(VLOOKUP($A1,'Sector or Region'!$A16:$M16,4,0)=0,"",(VLOOKUP($A1,'Sector or Region'!$A16:$M16,4,0)))</f>
        <v>Northern Inland, Northern Coastal, Greater Sacramento Region</v>
      </c>
    </row>
    <row r="7" spans="1:1" x14ac:dyDescent="0.2">
      <c r="A7" t="str">
        <f>IF(VLOOKUP($A1,'Sector or Region'!$A16:$M16,5,0)=0,"",(VLOOKUP($A1,'Sector or Region'!$A16:$M16,5,0)))</f>
        <v>San Francisco/San Mateo, East Bay, Silicon Valley, North Bay, Santa Cruz/Monterey Region</v>
      </c>
    </row>
    <row r="8" spans="1:1" x14ac:dyDescent="0.2">
      <c r="A8" t="str">
        <f>IF(VLOOKUP($A1,'Sector or Region'!$A16:$M16,6,0)=0,"",(VLOOKUP($A1,'Sector or Region'!$A16:$M16,6,0)))</f>
        <v>Central Valley, Mother Lode, South Central Region</v>
      </c>
    </row>
    <row r="9" spans="1:1" x14ac:dyDescent="0.2">
      <c r="A9" t="str">
        <f>IF(VLOOKUP($A1,'Sector or Region'!$A16:$M16,7,0)=0,"",(VLOOKUP($A1,'Sector or Region'!$A16:$M16,7,0)))</f>
        <v>San Diego/Imperial, Desert/Inland Empire Region</v>
      </c>
    </row>
    <row r="10" spans="1:1" x14ac:dyDescent="0.2">
      <c r="A10" t="str">
        <f>IF(VLOOKUP($A1,'Sector or Region'!$A16:$M16,8,0)=0,"",(VLOOKUP($A1,'Sector or Region'!$A16:$M16,8,0)))</f>
        <v>LA County/Orange County Region</v>
      </c>
    </row>
    <row r="11" spans="1:1" x14ac:dyDescent="0.2">
      <c r="A11" t="str">
        <f>IF(VLOOKUP($A1,'Sector or Region'!$A16:$M16,9,0)=0,"",(VLOOKUP($A1,'Sector or Region'!$A16:$M16,9,0)))</f>
        <v/>
      </c>
    </row>
    <row r="12" spans="1:1" x14ac:dyDescent="0.2">
      <c r="A12" t="str">
        <f>IF(VLOOKUP($A1,'Sector or Region'!$A16:$M16,10,0)=0,"",(VLOOKUP($A1,'Sector or Region'!$A16:$M16,10,0)))</f>
        <v/>
      </c>
    </row>
    <row r="13" spans="1:1" x14ac:dyDescent="0.2">
      <c r="A13" t="str">
        <f>IF(VLOOKUP($A1,'Sector or Region'!$A16:$M16,11,0)=0,"",(VLOOKUP($A1,'Sector or Region'!$A16:$M16,11,0)))</f>
        <v/>
      </c>
    </row>
  </sheetData>
  <sheetProtection password="8802" sheet="1" objects="1" scenarios="1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6"/>
  <sheetViews>
    <sheetView workbookViewId="0">
      <selection activeCell="A16" sqref="A16"/>
    </sheetView>
  </sheetViews>
  <sheetFormatPr defaultRowHeight="15" x14ac:dyDescent="0.25"/>
  <cols>
    <col min="1" max="1" width="69.7109375" style="37" customWidth="1"/>
    <col min="2" max="2" width="14.140625" style="50" bestFit="1" customWidth="1"/>
    <col min="3" max="3" width="62.28515625" style="50" bestFit="1" customWidth="1"/>
    <col min="4" max="4" width="89.5703125" style="37" bestFit="1" customWidth="1"/>
    <col min="5" max="5" width="127.5703125" style="37" bestFit="1" customWidth="1"/>
    <col min="6" max="6" width="47.85546875" style="37" bestFit="1" customWidth="1"/>
    <col min="7" max="7" width="45" style="37" bestFit="1" customWidth="1"/>
    <col min="8" max="8" width="38.28515625" style="37" bestFit="1" customWidth="1"/>
    <col min="9" max="9" width="60.140625" style="37" bestFit="1" customWidth="1"/>
    <col min="10" max="10" width="42.5703125" style="37" bestFit="1" customWidth="1"/>
    <col min="11" max="11" width="60.7109375" style="37" bestFit="1" customWidth="1"/>
    <col min="12" max="12" width="61.28515625" style="37" bestFit="1" customWidth="1"/>
    <col min="13" max="13" width="32.5703125" style="37" bestFit="1" customWidth="1"/>
    <col min="14" max="14" width="9.140625" style="37"/>
    <col min="15" max="15" width="59" style="37" customWidth="1"/>
    <col min="16" max="16" width="2.85546875" style="37" customWidth="1"/>
    <col min="17" max="17" width="70.7109375" style="37" customWidth="1"/>
    <col min="18" max="16384" width="9.140625" style="37"/>
  </cols>
  <sheetData>
    <row r="1" spans="1:17" ht="15.6" thickBot="1" x14ac:dyDescent="0.3">
      <c r="B1" s="55" t="s">
        <v>269</v>
      </c>
      <c r="C1" s="50" t="s">
        <v>266</v>
      </c>
      <c r="D1" s="50" t="s">
        <v>303</v>
      </c>
      <c r="E1" s="50" t="s">
        <v>304</v>
      </c>
      <c r="F1" s="50" t="s">
        <v>305</v>
      </c>
      <c r="G1" s="50" t="s">
        <v>306</v>
      </c>
      <c r="H1" s="50" t="s">
        <v>307</v>
      </c>
      <c r="I1" s="50" t="s">
        <v>308</v>
      </c>
      <c r="J1" s="50" t="s">
        <v>309</v>
      </c>
      <c r="K1" s="50" t="s">
        <v>310</v>
      </c>
      <c r="L1" s="50" t="s">
        <v>311</v>
      </c>
      <c r="M1" s="50" t="s">
        <v>312</v>
      </c>
    </row>
    <row r="2" spans="1:17" ht="15.6" x14ac:dyDescent="0.3">
      <c r="A2" s="37" t="s">
        <v>330</v>
      </c>
      <c r="B2" s="51" t="s">
        <v>264</v>
      </c>
      <c r="C2" s="37" t="s">
        <v>265</v>
      </c>
      <c r="D2" s="37" t="s">
        <v>225</v>
      </c>
      <c r="O2" s="72" t="str">
        <f>'Do First'!U17</f>
        <v>13-177Clean Energy Job Creation</v>
      </c>
    </row>
    <row r="3" spans="1:17" ht="15.6" x14ac:dyDescent="0.3">
      <c r="A3" s="37" t="s">
        <v>331</v>
      </c>
      <c r="B3" s="51" t="s">
        <v>270</v>
      </c>
      <c r="C3" s="37" t="s">
        <v>297</v>
      </c>
      <c r="D3" s="37" t="s">
        <v>345</v>
      </c>
      <c r="E3" s="37" t="s">
        <v>346</v>
      </c>
      <c r="F3" s="37" t="s">
        <v>347</v>
      </c>
      <c r="G3" s="37" t="s">
        <v>348</v>
      </c>
      <c r="H3" s="37" t="s">
        <v>349</v>
      </c>
      <c r="I3" s="37" t="s">
        <v>350</v>
      </c>
      <c r="J3" s="37" t="s">
        <v>351</v>
      </c>
      <c r="K3" s="37" t="s">
        <v>352</v>
      </c>
      <c r="L3" s="37" t="s">
        <v>353</v>
      </c>
      <c r="M3" s="37" t="s">
        <v>354</v>
      </c>
      <c r="O3" s="12"/>
    </row>
    <row r="4" spans="1:17" ht="15.6" x14ac:dyDescent="0.3">
      <c r="A4" s="37" t="s">
        <v>332</v>
      </c>
      <c r="B4" s="51" t="s">
        <v>285</v>
      </c>
      <c r="C4" s="37" t="s">
        <v>255</v>
      </c>
      <c r="D4" s="37" t="s">
        <v>355</v>
      </c>
      <c r="O4" s="12" t="str">
        <f>VLOOKUP($O2,$A:M,4,0)</f>
        <v>Northern Inland, Northern Coastal, Greater Sacramento Region</v>
      </c>
      <c r="Q4" s="37" t="str">
        <f>IF(O4=0,"",O4)</f>
        <v>Northern Inland, Northern Coastal, Greater Sacramento Region</v>
      </c>
    </row>
    <row r="5" spans="1:17" ht="15.6" x14ac:dyDescent="0.3">
      <c r="A5" s="37" t="s">
        <v>333</v>
      </c>
      <c r="B5" s="51" t="s">
        <v>286</v>
      </c>
      <c r="C5" s="37" t="s">
        <v>255</v>
      </c>
      <c r="D5" s="37" t="s">
        <v>356</v>
      </c>
      <c r="O5" s="12" t="str">
        <f>VLOOKUP($O2,$A:M,5,0)</f>
        <v>San Francisco/San Mateo, East Bay, Silicon Valley, North Bay, Santa Cruz/Monterey Region</v>
      </c>
      <c r="Q5" s="37" t="str">
        <f t="shared" ref="Q5:Q13" si="0">IF(O5=0,"",O5)</f>
        <v>San Francisco/San Mateo, East Bay, Silicon Valley, North Bay, Santa Cruz/Monterey Region</v>
      </c>
    </row>
    <row r="6" spans="1:17" ht="15.6" x14ac:dyDescent="0.3">
      <c r="A6" s="37" t="s">
        <v>334</v>
      </c>
      <c r="B6" s="51" t="s">
        <v>287</v>
      </c>
      <c r="C6" s="37" t="s">
        <v>255</v>
      </c>
      <c r="D6" s="37" t="s">
        <v>357</v>
      </c>
      <c r="O6" s="12" t="str">
        <f>VLOOKUP($O2,$A:M,6,0)</f>
        <v>Central Valley, Mother Lode, South Central Region</v>
      </c>
      <c r="Q6" s="37" t="str">
        <f t="shared" si="0"/>
        <v>Central Valley, Mother Lode, South Central Region</v>
      </c>
    </row>
    <row r="7" spans="1:17" ht="15.6" x14ac:dyDescent="0.3">
      <c r="A7" s="37" t="s">
        <v>335</v>
      </c>
      <c r="B7" s="51" t="s">
        <v>288</v>
      </c>
      <c r="C7" s="37" t="s">
        <v>255</v>
      </c>
      <c r="D7" s="37" t="s">
        <v>358</v>
      </c>
      <c r="O7" s="12" t="str">
        <f>VLOOKUP($O2,$A:M,7,0)</f>
        <v>San Diego/Imperial, Desert/Inland Empire Region</v>
      </c>
      <c r="Q7" s="37" t="str">
        <f t="shared" si="0"/>
        <v>San Diego/Imperial, Desert/Inland Empire Region</v>
      </c>
    </row>
    <row r="8" spans="1:17" ht="15.6" x14ac:dyDescent="0.3">
      <c r="A8" s="37" t="s">
        <v>336</v>
      </c>
      <c r="B8" s="51" t="s">
        <v>289</v>
      </c>
      <c r="C8" s="37" t="s">
        <v>255</v>
      </c>
      <c r="D8" s="37" t="s">
        <v>359</v>
      </c>
      <c r="O8" s="12" t="str">
        <f>VLOOKUP($O2,$A:M,8,0)</f>
        <v>LA County/Orange County Region</v>
      </c>
      <c r="Q8" s="37" t="str">
        <f t="shared" si="0"/>
        <v>LA County/Orange County Region</v>
      </c>
    </row>
    <row r="9" spans="1:17" ht="15.6" x14ac:dyDescent="0.3">
      <c r="A9" s="37" t="s">
        <v>337</v>
      </c>
      <c r="B9" s="51" t="s">
        <v>290</v>
      </c>
      <c r="C9" s="37" t="s">
        <v>255</v>
      </c>
      <c r="D9" s="37" t="s">
        <v>360</v>
      </c>
      <c r="O9" s="12">
        <f>VLOOKUP($O2,$A:M,9,0)</f>
        <v>0</v>
      </c>
      <c r="Q9" s="37" t="str">
        <f t="shared" si="0"/>
        <v/>
      </c>
    </row>
    <row r="10" spans="1:17" ht="15.6" x14ac:dyDescent="0.3">
      <c r="A10" s="37" t="s">
        <v>338</v>
      </c>
      <c r="B10" s="51" t="s">
        <v>291</v>
      </c>
      <c r="C10" s="37" t="s">
        <v>255</v>
      </c>
      <c r="D10" s="37" t="s">
        <v>361</v>
      </c>
      <c r="O10" s="12">
        <f>VLOOKUP($O2,$A:M,10,0)</f>
        <v>0</v>
      </c>
      <c r="Q10" s="37" t="str">
        <f t="shared" si="0"/>
        <v/>
      </c>
    </row>
    <row r="11" spans="1:17" ht="15.6" x14ac:dyDescent="0.3">
      <c r="A11" s="37" t="s">
        <v>339</v>
      </c>
      <c r="B11" s="51" t="s">
        <v>292</v>
      </c>
      <c r="C11" s="37" t="s">
        <v>255</v>
      </c>
      <c r="D11" s="37" t="s">
        <v>362</v>
      </c>
      <c r="O11" s="12">
        <f>VLOOKUP($O2,$A:M,11,0)</f>
        <v>0</v>
      </c>
      <c r="Q11" s="37" t="str">
        <f t="shared" si="0"/>
        <v/>
      </c>
    </row>
    <row r="12" spans="1:17" ht="15.6" x14ac:dyDescent="0.3">
      <c r="A12" s="37" t="s">
        <v>340</v>
      </c>
      <c r="B12" s="51" t="s">
        <v>293</v>
      </c>
      <c r="C12" s="37" t="s">
        <v>255</v>
      </c>
      <c r="D12" s="37" t="s">
        <v>363</v>
      </c>
      <c r="O12" s="12">
        <f>VLOOKUP($O2,$A:M,12,0)</f>
        <v>0</v>
      </c>
      <c r="Q12" s="37" t="str">
        <f t="shared" si="0"/>
        <v/>
      </c>
    </row>
    <row r="13" spans="1:17" ht="15.6" x14ac:dyDescent="0.3">
      <c r="A13" s="37" t="s">
        <v>341</v>
      </c>
      <c r="B13" s="51" t="s">
        <v>294</v>
      </c>
      <c r="C13" s="37" t="s">
        <v>255</v>
      </c>
      <c r="D13" s="37" t="s">
        <v>364</v>
      </c>
      <c r="O13" s="12">
        <f>VLOOKUP($O2,$A:M,13,0)</f>
        <v>0</v>
      </c>
      <c r="Q13" s="37" t="str">
        <f t="shared" si="0"/>
        <v/>
      </c>
    </row>
    <row r="14" spans="1:17" x14ac:dyDescent="0.25">
      <c r="A14" s="37" t="s">
        <v>342</v>
      </c>
      <c r="B14" s="51" t="s">
        <v>301</v>
      </c>
      <c r="C14" s="37" t="s">
        <v>302</v>
      </c>
      <c r="D14" s="37" t="s">
        <v>394</v>
      </c>
      <c r="E14" s="37" t="s">
        <v>395</v>
      </c>
      <c r="F14" s="37" t="s">
        <v>390</v>
      </c>
      <c r="G14" s="37" t="s">
        <v>377</v>
      </c>
      <c r="H14" s="37" t="s">
        <v>378</v>
      </c>
      <c r="I14" s="37" t="s">
        <v>379</v>
      </c>
      <c r="J14" s="37" t="s">
        <v>391</v>
      </c>
      <c r="K14" s="37" t="s">
        <v>392</v>
      </c>
    </row>
    <row r="15" spans="1:17" x14ac:dyDescent="0.25">
      <c r="A15" s="37" t="s">
        <v>343</v>
      </c>
      <c r="B15" s="51" t="s">
        <v>272</v>
      </c>
      <c r="C15" s="37" t="s">
        <v>298</v>
      </c>
      <c r="D15" s="37" t="s">
        <v>367</v>
      </c>
      <c r="E15" s="37" t="s">
        <v>365</v>
      </c>
      <c r="F15" s="37" t="s">
        <v>368</v>
      </c>
      <c r="G15" s="37" t="s">
        <v>369</v>
      </c>
      <c r="H15" s="37" t="s">
        <v>370</v>
      </c>
      <c r="I15" s="37" t="s">
        <v>371</v>
      </c>
      <c r="J15" s="37" t="s">
        <v>366</v>
      </c>
    </row>
    <row r="16" spans="1:17" x14ac:dyDescent="0.25">
      <c r="A16" s="37" t="str">
        <f>CONCATENATE(B16,C16)</f>
        <v>13-177Clean Energy Job Creation</v>
      </c>
      <c r="B16" s="50" t="s">
        <v>462</v>
      </c>
      <c r="C16" s="48" t="s">
        <v>463</v>
      </c>
      <c r="D16" s="37" t="s">
        <v>465</v>
      </c>
      <c r="E16" s="37" t="s">
        <v>466</v>
      </c>
      <c r="F16" s="37" t="s">
        <v>467</v>
      </c>
      <c r="G16" s="37" t="s">
        <v>468</v>
      </c>
      <c r="H16" s="37" t="s">
        <v>469</v>
      </c>
    </row>
  </sheetData>
  <sheetProtection password="8802" sheet="1" objects="1" scenarios="1"/>
  <autoFilter ref="C1:D6"/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O42"/>
  <sheetViews>
    <sheetView topLeftCell="A19" workbookViewId="0">
      <selection activeCell="A42" sqref="A42"/>
    </sheetView>
  </sheetViews>
  <sheetFormatPr defaultRowHeight="15" x14ac:dyDescent="0.25"/>
  <cols>
    <col min="1" max="1" width="62.42578125" style="37" bestFit="1" customWidth="1"/>
    <col min="2" max="2" width="13.140625" style="37" customWidth="1"/>
    <col min="3" max="3" width="62.28515625" style="50" bestFit="1" customWidth="1"/>
    <col min="4" max="4" width="6.140625" style="50" customWidth="1"/>
    <col min="5" max="5" width="44.28515625" style="65" customWidth="1"/>
    <col min="6" max="6" width="50.85546875" style="50" bestFit="1" customWidth="1"/>
    <col min="7" max="7" width="34.85546875" style="65" customWidth="1"/>
    <col min="8" max="8" width="50.85546875" style="50" bestFit="1" customWidth="1"/>
    <col min="9" max="9" width="34.85546875" style="65" customWidth="1"/>
    <col min="10" max="10" width="64" style="50" bestFit="1" customWidth="1"/>
    <col min="11" max="11" width="34.85546875" style="65" customWidth="1"/>
    <col min="12" max="12" width="16.7109375" style="50" customWidth="1"/>
    <col min="13" max="13" width="27" style="66" bestFit="1" customWidth="1"/>
    <col min="14" max="14" width="4.5703125" style="53" customWidth="1"/>
    <col min="15" max="15" width="9.140625" style="50"/>
    <col min="16" max="16" width="62.28515625" style="37" bestFit="1" customWidth="1"/>
    <col min="17" max="17" width="5.140625" style="37" customWidth="1"/>
    <col min="18" max="18" width="36.140625" style="37" customWidth="1"/>
    <col min="19" max="16384" width="9.140625" style="37"/>
  </cols>
  <sheetData>
    <row r="1" spans="1:14" x14ac:dyDescent="0.25">
      <c r="A1" s="50" t="s">
        <v>300</v>
      </c>
      <c r="B1" s="50" t="s">
        <v>263</v>
      </c>
      <c r="C1" s="50" t="s">
        <v>266</v>
      </c>
      <c r="E1" s="75" t="e">
        <f>'Do First'!#REF!</f>
        <v>#REF!</v>
      </c>
      <c r="M1" s="65"/>
      <c r="N1" s="52"/>
    </row>
    <row r="2" spans="1:14" x14ac:dyDescent="0.25">
      <c r="A2" s="37" t="s">
        <v>225</v>
      </c>
      <c r="B2" s="51" t="s">
        <v>264</v>
      </c>
      <c r="C2" s="37" t="s">
        <v>265</v>
      </c>
    </row>
    <row r="3" spans="1:14" x14ac:dyDescent="0.25">
      <c r="A3" s="37" t="s">
        <v>345</v>
      </c>
      <c r="B3" s="51" t="s">
        <v>270</v>
      </c>
      <c r="C3" s="37" t="s">
        <v>297</v>
      </c>
      <c r="E3" s="76"/>
    </row>
    <row r="4" spans="1:14" x14ac:dyDescent="0.25">
      <c r="A4" s="37" t="s">
        <v>346</v>
      </c>
      <c r="B4" s="51" t="s">
        <v>270</v>
      </c>
      <c r="C4" s="37" t="s">
        <v>297</v>
      </c>
      <c r="E4" s="75" t="e">
        <f>VLOOKUP(E1,A:C,3,0)</f>
        <v>#REF!</v>
      </c>
    </row>
    <row r="5" spans="1:14" x14ac:dyDescent="0.25">
      <c r="A5" s="37" t="s">
        <v>347</v>
      </c>
      <c r="B5" s="51" t="s">
        <v>270</v>
      </c>
      <c r="C5" s="37" t="s">
        <v>297</v>
      </c>
    </row>
    <row r="6" spans="1:14" x14ac:dyDescent="0.25">
      <c r="A6" s="37" t="s">
        <v>348</v>
      </c>
      <c r="B6" s="51" t="s">
        <v>270</v>
      </c>
      <c r="C6" s="37" t="s">
        <v>297</v>
      </c>
      <c r="E6" s="75" t="e">
        <f>IF('Do First'!C18&lt;&gt;E4,"ERROR:  Sector or Region is not within RFA selected.  Please select from list within Sector or Region","")</f>
        <v>#REF!</v>
      </c>
    </row>
    <row r="7" spans="1:14" x14ac:dyDescent="0.25">
      <c r="A7" s="37" t="s">
        <v>349</v>
      </c>
      <c r="B7" s="51" t="s">
        <v>270</v>
      </c>
      <c r="C7" s="37" t="s">
        <v>297</v>
      </c>
    </row>
    <row r="8" spans="1:14" x14ac:dyDescent="0.25">
      <c r="A8" s="37" t="s">
        <v>350</v>
      </c>
      <c r="B8" s="51" t="s">
        <v>270</v>
      </c>
      <c r="C8" s="37" t="s">
        <v>297</v>
      </c>
      <c r="E8" s="75" t="e">
        <f>IF(E1="","",E6)</f>
        <v>#REF!</v>
      </c>
    </row>
    <row r="9" spans="1:14" x14ac:dyDescent="0.25">
      <c r="A9" s="37" t="s">
        <v>351</v>
      </c>
      <c r="B9" s="51" t="s">
        <v>270</v>
      </c>
      <c r="C9" s="37" t="s">
        <v>297</v>
      </c>
    </row>
    <row r="10" spans="1:14" x14ac:dyDescent="0.25">
      <c r="A10" s="37" t="s">
        <v>352</v>
      </c>
      <c r="B10" s="51" t="s">
        <v>270</v>
      </c>
      <c r="C10" s="37" t="s">
        <v>297</v>
      </c>
    </row>
    <row r="11" spans="1:14" x14ac:dyDescent="0.25">
      <c r="A11" s="37" t="s">
        <v>353</v>
      </c>
      <c r="B11" s="51" t="s">
        <v>270</v>
      </c>
      <c r="C11" s="37" t="s">
        <v>297</v>
      </c>
    </row>
    <row r="12" spans="1:14" x14ac:dyDescent="0.25">
      <c r="A12" s="37" t="s">
        <v>354</v>
      </c>
      <c r="B12" s="51" t="s">
        <v>270</v>
      </c>
      <c r="C12" s="37" t="s">
        <v>297</v>
      </c>
    </row>
    <row r="13" spans="1:14" x14ac:dyDescent="0.25">
      <c r="A13" s="37" t="s">
        <v>355</v>
      </c>
      <c r="B13" s="51" t="s">
        <v>285</v>
      </c>
      <c r="C13" s="37" t="s">
        <v>255</v>
      </c>
    </row>
    <row r="14" spans="1:14" x14ac:dyDescent="0.25">
      <c r="A14" s="37" t="s">
        <v>356</v>
      </c>
      <c r="B14" s="51" t="s">
        <v>286</v>
      </c>
      <c r="C14" s="37" t="s">
        <v>255</v>
      </c>
    </row>
    <row r="15" spans="1:14" x14ac:dyDescent="0.25">
      <c r="A15" s="37" t="s">
        <v>357</v>
      </c>
      <c r="B15" s="51" t="s">
        <v>287</v>
      </c>
      <c r="C15" s="37" t="s">
        <v>255</v>
      </c>
    </row>
    <row r="16" spans="1:14" x14ac:dyDescent="0.25">
      <c r="A16" s="37" t="s">
        <v>358</v>
      </c>
      <c r="B16" s="51" t="s">
        <v>288</v>
      </c>
      <c r="C16" s="37" t="s">
        <v>255</v>
      </c>
    </row>
    <row r="17" spans="1:3" x14ac:dyDescent="0.25">
      <c r="A17" s="37" t="s">
        <v>359</v>
      </c>
      <c r="B17" s="51" t="s">
        <v>289</v>
      </c>
      <c r="C17" s="37" t="s">
        <v>255</v>
      </c>
    </row>
    <row r="18" spans="1:3" x14ac:dyDescent="0.25">
      <c r="A18" s="37" t="s">
        <v>360</v>
      </c>
      <c r="B18" s="51" t="s">
        <v>290</v>
      </c>
      <c r="C18" s="37" t="s">
        <v>255</v>
      </c>
    </row>
    <row r="19" spans="1:3" x14ac:dyDescent="0.25">
      <c r="A19" s="37" t="s">
        <v>361</v>
      </c>
      <c r="B19" s="51" t="s">
        <v>291</v>
      </c>
      <c r="C19" s="37" t="s">
        <v>255</v>
      </c>
    </row>
    <row r="20" spans="1:3" x14ac:dyDescent="0.25">
      <c r="A20" s="37" t="s">
        <v>362</v>
      </c>
      <c r="B20" s="51" t="s">
        <v>292</v>
      </c>
      <c r="C20" s="37" t="s">
        <v>255</v>
      </c>
    </row>
    <row r="21" spans="1:3" x14ac:dyDescent="0.25">
      <c r="A21" s="37" t="s">
        <v>363</v>
      </c>
      <c r="B21" s="51" t="s">
        <v>293</v>
      </c>
      <c r="C21" s="37" t="s">
        <v>255</v>
      </c>
    </row>
    <row r="22" spans="1:3" x14ac:dyDescent="0.25">
      <c r="A22" s="37" t="s">
        <v>364</v>
      </c>
      <c r="B22" s="51" t="s">
        <v>294</v>
      </c>
      <c r="C22" s="37" t="s">
        <v>255</v>
      </c>
    </row>
    <row r="23" spans="1:3" x14ac:dyDescent="0.25">
      <c r="A23" s="37" t="s">
        <v>394</v>
      </c>
      <c r="B23" s="51" t="s">
        <v>301</v>
      </c>
      <c r="C23" s="37" t="s">
        <v>302</v>
      </c>
    </row>
    <row r="24" spans="1:3" x14ac:dyDescent="0.25">
      <c r="A24" s="37" t="s">
        <v>395</v>
      </c>
      <c r="B24" s="51" t="s">
        <v>301</v>
      </c>
      <c r="C24" s="37" t="s">
        <v>302</v>
      </c>
    </row>
    <row r="25" spans="1:3" x14ac:dyDescent="0.25">
      <c r="A25" s="37" t="s">
        <v>390</v>
      </c>
      <c r="B25" s="51" t="s">
        <v>301</v>
      </c>
      <c r="C25" s="37" t="s">
        <v>302</v>
      </c>
    </row>
    <row r="26" spans="1:3" x14ac:dyDescent="0.25">
      <c r="A26" s="37" t="s">
        <v>377</v>
      </c>
      <c r="B26" s="51" t="s">
        <v>301</v>
      </c>
      <c r="C26" s="37" t="s">
        <v>302</v>
      </c>
    </row>
    <row r="27" spans="1:3" x14ac:dyDescent="0.25">
      <c r="A27" s="37" t="s">
        <v>378</v>
      </c>
      <c r="B27" s="51" t="s">
        <v>301</v>
      </c>
      <c r="C27" s="37" t="s">
        <v>302</v>
      </c>
    </row>
    <row r="28" spans="1:3" x14ac:dyDescent="0.25">
      <c r="A28" s="37" t="s">
        <v>379</v>
      </c>
      <c r="B28" s="51" t="s">
        <v>301</v>
      </c>
      <c r="C28" s="37" t="s">
        <v>302</v>
      </c>
    </row>
    <row r="29" spans="1:3" x14ac:dyDescent="0.25">
      <c r="A29" s="37" t="s">
        <v>391</v>
      </c>
      <c r="B29" s="51" t="s">
        <v>301</v>
      </c>
      <c r="C29" s="37" t="s">
        <v>302</v>
      </c>
    </row>
    <row r="30" spans="1:3" x14ac:dyDescent="0.25">
      <c r="A30" s="37" t="s">
        <v>392</v>
      </c>
      <c r="B30" s="51" t="s">
        <v>301</v>
      </c>
      <c r="C30" s="37" t="s">
        <v>302</v>
      </c>
    </row>
    <row r="31" spans="1:3" x14ac:dyDescent="0.25">
      <c r="A31" s="37" t="s">
        <v>367</v>
      </c>
      <c r="B31" s="51" t="s">
        <v>272</v>
      </c>
      <c r="C31" s="37" t="s">
        <v>298</v>
      </c>
    </row>
    <row r="32" spans="1:3" x14ac:dyDescent="0.25">
      <c r="A32" s="37" t="s">
        <v>365</v>
      </c>
      <c r="B32" s="51" t="s">
        <v>272</v>
      </c>
      <c r="C32" s="37" t="s">
        <v>298</v>
      </c>
    </row>
    <row r="33" spans="1:3" x14ac:dyDescent="0.25">
      <c r="A33" s="37" t="s">
        <v>368</v>
      </c>
      <c r="B33" s="51" t="s">
        <v>272</v>
      </c>
      <c r="C33" s="37" t="s">
        <v>298</v>
      </c>
    </row>
    <row r="34" spans="1:3" x14ac:dyDescent="0.25">
      <c r="A34" s="37" t="s">
        <v>369</v>
      </c>
      <c r="B34" s="51" t="s">
        <v>272</v>
      </c>
      <c r="C34" s="37" t="s">
        <v>298</v>
      </c>
    </row>
    <row r="35" spans="1:3" x14ac:dyDescent="0.25">
      <c r="A35" s="37" t="s">
        <v>370</v>
      </c>
      <c r="B35" s="51" t="s">
        <v>272</v>
      </c>
      <c r="C35" s="37" t="s">
        <v>298</v>
      </c>
    </row>
    <row r="36" spans="1:3" x14ac:dyDescent="0.25">
      <c r="A36" s="37" t="s">
        <v>371</v>
      </c>
      <c r="B36" s="51" t="s">
        <v>272</v>
      </c>
      <c r="C36" s="37" t="s">
        <v>298</v>
      </c>
    </row>
    <row r="37" spans="1:3" x14ac:dyDescent="0.25">
      <c r="A37" s="37" t="s">
        <v>366</v>
      </c>
      <c r="B37" s="51" t="s">
        <v>272</v>
      </c>
      <c r="C37" s="37" t="s">
        <v>298</v>
      </c>
    </row>
    <row r="38" spans="1:3" x14ac:dyDescent="0.25">
      <c r="A38" s="37" t="s">
        <v>465</v>
      </c>
      <c r="B38" s="50" t="s">
        <v>462</v>
      </c>
      <c r="C38" s="48" t="s">
        <v>463</v>
      </c>
    </row>
    <row r="39" spans="1:3" x14ac:dyDescent="0.25">
      <c r="A39" s="37" t="s">
        <v>466</v>
      </c>
      <c r="B39" s="50" t="s">
        <v>462</v>
      </c>
      <c r="C39" s="48" t="s">
        <v>463</v>
      </c>
    </row>
    <row r="40" spans="1:3" x14ac:dyDescent="0.25">
      <c r="A40" s="37" t="s">
        <v>467</v>
      </c>
      <c r="B40" s="50" t="s">
        <v>462</v>
      </c>
      <c r="C40" s="48" t="s">
        <v>463</v>
      </c>
    </row>
    <row r="41" spans="1:3" x14ac:dyDescent="0.25">
      <c r="A41" s="37" t="s">
        <v>468</v>
      </c>
      <c r="B41" s="50" t="s">
        <v>462</v>
      </c>
      <c r="C41" s="48" t="s">
        <v>463</v>
      </c>
    </row>
    <row r="42" spans="1:3" x14ac:dyDescent="0.25">
      <c r="A42" s="37" t="s">
        <v>469</v>
      </c>
      <c r="B42" s="50" t="s">
        <v>462</v>
      </c>
      <c r="C42" s="48" t="s">
        <v>463</v>
      </c>
    </row>
  </sheetData>
  <sheetProtection password="8802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W57"/>
  <sheetViews>
    <sheetView zoomScaleNormal="100" workbookViewId="0">
      <selection activeCell="C17" sqref="C17"/>
    </sheetView>
  </sheetViews>
  <sheetFormatPr defaultRowHeight="10.199999999999999" x14ac:dyDescent="0.2"/>
  <cols>
    <col min="1" max="1" width="16.140625" style="10" customWidth="1"/>
    <col min="2" max="2" width="5.42578125" style="146" customWidth="1"/>
    <col min="3" max="3" width="77" style="10" customWidth="1"/>
    <col min="4" max="4" width="38.5703125" style="10" customWidth="1"/>
    <col min="5" max="22" width="9.140625" style="10"/>
    <col min="23" max="23" width="19.5703125" style="10" hidden="1" customWidth="1"/>
    <col min="24" max="16384" width="9.140625" style="10"/>
  </cols>
  <sheetData>
    <row r="1" spans="1:23" ht="15" customHeight="1" x14ac:dyDescent="0.2">
      <c r="A1" s="24" t="s">
        <v>35</v>
      </c>
      <c r="B1" s="144"/>
      <c r="C1" s="25"/>
      <c r="D1" s="6"/>
    </row>
    <row r="2" spans="1:23" ht="15" customHeight="1" x14ac:dyDescent="0.2">
      <c r="A2" s="24" t="s">
        <v>253</v>
      </c>
      <c r="B2" s="144"/>
      <c r="C2" s="25"/>
      <c r="D2" s="6"/>
    </row>
    <row r="3" spans="1:23" ht="30" customHeight="1" x14ac:dyDescent="0.25">
      <c r="A3" s="25"/>
      <c r="B3" s="144"/>
      <c r="C3" s="26" t="s">
        <v>10</v>
      </c>
      <c r="D3" s="204" t="str">
        <f>IF('Do First'!D12="","",'Do First'!D12)</f>
        <v>Southwestern CCD</v>
      </c>
    </row>
    <row r="4" spans="1:23" ht="30" customHeight="1" x14ac:dyDescent="0.25">
      <c r="A4" s="25"/>
      <c r="B4" s="144"/>
      <c r="C4" s="26" t="s">
        <v>11</v>
      </c>
      <c r="D4" s="204" t="str">
        <f>IF('Do First'!D14="","ERROR-College is not within District selected",'Do First'!D14)</f>
        <v>N/A</v>
      </c>
    </row>
    <row r="5" spans="1:23" ht="18" customHeight="1" x14ac:dyDescent="0.25">
      <c r="A5" s="6"/>
      <c r="B5" s="145"/>
      <c r="C5" s="26" t="s">
        <v>373</v>
      </c>
      <c r="D5" s="97" t="str">
        <f>'Do First'!D16</f>
        <v>13-177</v>
      </c>
    </row>
    <row r="6" spans="1:23" ht="7.95" customHeight="1" x14ac:dyDescent="0.25">
      <c r="A6" s="6"/>
      <c r="B6" s="145"/>
      <c r="C6" s="26"/>
      <c r="D6" s="97"/>
    </row>
    <row r="7" spans="1:23" ht="19.95" customHeight="1" x14ac:dyDescent="0.4">
      <c r="A7" s="246" t="s">
        <v>36</v>
      </c>
      <c r="B7" s="246"/>
      <c r="C7" s="246"/>
      <c r="D7" s="246"/>
    </row>
    <row r="8" spans="1:23" ht="3.6" customHeight="1" thickBot="1" x14ac:dyDescent="0.25">
      <c r="A8" s="6"/>
      <c r="B8" s="145"/>
      <c r="C8" s="6"/>
      <c r="D8" s="6"/>
    </row>
    <row r="9" spans="1:23" s="6" customFormat="1" ht="15" customHeight="1" x14ac:dyDescent="0.2">
      <c r="A9" s="279" t="s">
        <v>16</v>
      </c>
      <c r="B9" s="266" t="s">
        <v>17</v>
      </c>
      <c r="C9" s="277"/>
      <c r="D9" s="263" t="s">
        <v>375</v>
      </c>
    </row>
    <row r="10" spans="1:23" s="119" customFormat="1" ht="12" customHeight="1" x14ac:dyDescent="0.2">
      <c r="A10" s="280"/>
      <c r="B10" s="268"/>
      <c r="C10" s="278"/>
      <c r="D10" s="276"/>
    </row>
    <row r="11" spans="1:23" s="119" customFormat="1" ht="16.05" customHeight="1" thickBot="1" x14ac:dyDescent="0.3">
      <c r="A11" s="281"/>
      <c r="B11" s="268"/>
      <c r="C11" s="278"/>
      <c r="D11" s="149">
        <f>'Do First'!G21</f>
        <v>350000</v>
      </c>
    </row>
    <row r="12" spans="1:23" ht="15" customHeight="1" x14ac:dyDescent="0.2">
      <c r="A12" s="284" t="s">
        <v>413</v>
      </c>
      <c r="B12" s="213"/>
      <c r="C12" s="339"/>
      <c r="D12" s="287">
        <v>0</v>
      </c>
    </row>
    <row r="13" spans="1:23" ht="15" customHeight="1" x14ac:dyDescent="0.2">
      <c r="A13" s="285"/>
      <c r="B13" s="214"/>
      <c r="C13" s="340"/>
      <c r="D13" s="288"/>
    </row>
    <row r="14" spans="1:23" ht="15" customHeight="1" x14ac:dyDescent="0.2">
      <c r="A14" s="285"/>
      <c r="B14" s="215"/>
      <c r="C14" s="341"/>
      <c r="D14" s="290">
        <v>0</v>
      </c>
    </row>
    <row r="15" spans="1:23" ht="15" customHeight="1" thickBot="1" x14ac:dyDescent="0.25">
      <c r="A15" s="285"/>
      <c r="B15" s="214"/>
      <c r="C15" s="340"/>
      <c r="D15" s="288"/>
      <c r="W15" s="147">
        <f>SUM(D12:D15)</f>
        <v>0</v>
      </c>
    </row>
    <row r="16" spans="1:23" ht="15" customHeight="1" x14ac:dyDescent="0.2">
      <c r="A16" s="284" t="s">
        <v>415</v>
      </c>
      <c r="B16" s="216"/>
      <c r="C16" s="339"/>
      <c r="D16" s="287">
        <v>0</v>
      </c>
    </row>
    <row r="17" spans="1:23" ht="15" customHeight="1" x14ac:dyDescent="0.2">
      <c r="A17" s="285"/>
      <c r="B17" s="214"/>
      <c r="C17" s="340"/>
      <c r="D17" s="291"/>
    </row>
    <row r="18" spans="1:23" ht="15" customHeight="1" x14ac:dyDescent="0.2">
      <c r="A18" s="285"/>
      <c r="B18" s="215"/>
      <c r="C18" s="341"/>
      <c r="D18" s="290">
        <v>0</v>
      </c>
    </row>
    <row r="19" spans="1:23" ht="15" customHeight="1" thickBot="1" x14ac:dyDescent="0.25">
      <c r="A19" s="286"/>
      <c r="B19" s="217"/>
      <c r="C19" s="342"/>
      <c r="D19" s="289"/>
      <c r="W19" s="147">
        <f>SUM(D16:D19)</f>
        <v>0</v>
      </c>
    </row>
    <row r="20" spans="1:23" ht="15" customHeight="1" x14ac:dyDescent="0.2">
      <c r="A20" s="284" t="s">
        <v>37</v>
      </c>
      <c r="B20" s="337"/>
      <c r="C20" s="343"/>
      <c r="D20" s="287">
        <v>0</v>
      </c>
    </row>
    <row r="21" spans="1:23" ht="15" customHeight="1" x14ac:dyDescent="0.2">
      <c r="A21" s="285"/>
      <c r="B21" s="218"/>
      <c r="C21" s="344"/>
      <c r="D21" s="288"/>
    </row>
    <row r="22" spans="1:23" ht="15" customHeight="1" thickBot="1" x14ac:dyDescent="0.25">
      <c r="A22" s="286"/>
      <c r="B22" s="219"/>
      <c r="C22" s="345"/>
      <c r="D22" s="289"/>
    </row>
    <row r="23" spans="1:23" ht="15" customHeight="1" x14ac:dyDescent="0.2">
      <c r="A23" s="284" t="s">
        <v>258</v>
      </c>
      <c r="B23" s="337"/>
      <c r="C23" s="343"/>
      <c r="D23" s="287">
        <v>0</v>
      </c>
    </row>
    <row r="24" spans="1:23" ht="15" customHeight="1" x14ac:dyDescent="0.2">
      <c r="A24" s="285"/>
      <c r="B24" s="338"/>
      <c r="C24" s="346"/>
      <c r="D24" s="288"/>
    </row>
    <row r="25" spans="1:23" ht="15" customHeight="1" x14ac:dyDescent="0.2">
      <c r="A25" s="285"/>
      <c r="B25" s="338"/>
      <c r="C25" s="346"/>
      <c r="D25" s="288"/>
    </row>
    <row r="26" spans="1:23" ht="15" customHeight="1" x14ac:dyDescent="0.2">
      <c r="A26" s="285"/>
      <c r="B26" s="218"/>
      <c r="C26" s="347"/>
      <c r="D26" s="288"/>
    </row>
    <row r="27" spans="1:23" ht="15" customHeight="1" thickBot="1" x14ac:dyDescent="0.25">
      <c r="A27" s="286"/>
      <c r="B27" s="219"/>
      <c r="C27" s="348"/>
      <c r="D27" s="289"/>
    </row>
    <row r="28" spans="1:23" ht="15" customHeight="1" x14ac:dyDescent="0.2">
      <c r="A28" s="284" t="s">
        <v>259</v>
      </c>
      <c r="B28" s="337"/>
      <c r="C28" s="343"/>
      <c r="D28" s="287">
        <v>0</v>
      </c>
    </row>
    <row r="29" spans="1:23" ht="15" customHeight="1" x14ac:dyDescent="0.2">
      <c r="A29" s="285"/>
      <c r="B29" s="218"/>
      <c r="C29" s="344"/>
      <c r="D29" s="288"/>
    </row>
    <row r="30" spans="1:23" ht="15" customHeight="1" x14ac:dyDescent="0.2">
      <c r="A30" s="285"/>
      <c r="B30" s="218"/>
      <c r="C30" s="344"/>
      <c r="D30" s="288"/>
    </row>
    <row r="31" spans="1:23" ht="15" customHeight="1" x14ac:dyDescent="0.2">
      <c r="A31" s="285"/>
      <c r="B31" s="218"/>
      <c r="C31" s="344"/>
      <c r="D31" s="288"/>
    </row>
    <row r="32" spans="1:23" ht="15" customHeight="1" x14ac:dyDescent="0.2">
      <c r="A32" s="285"/>
      <c r="B32" s="218"/>
      <c r="C32" s="344"/>
      <c r="D32" s="288"/>
    </row>
    <row r="33" spans="1:4" ht="15" customHeight="1" x14ac:dyDescent="0.2">
      <c r="A33" s="285"/>
      <c r="B33" s="218"/>
      <c r="C33" s="344"/>
      <c r="D33" s="288"/>
    </row>
    <row r="34" spans="1:4" ht="15" customHeight="1" x14ac:dyDescent="0.2">
      <c r="A34" s="285"/>
      <c r="B34" s="218"/>
      <c r="C34" s="344"/>
      <c r="D34" s="288"/>
    </row>
    <row r="35" spans="1:4" ht="15" customHeight="1" x14ac:dyDescent="0.2">
      <c r="A35" s="285"/>
      <c r="B35" s="218"/>
      <c r="C35" s="344"/>
      <c r="D35" s="288"/>
    </row>
    <row r="36" spans="1:4" ht="15" customHeight="1" x14ac:dyDescent="0.2">
      <c r="A36" s="285"/>
      <c r="B36" s="218"/>
      <c r="C36" s="344"/>
      <c r="D36" s="288"/>
    </row>
    <row r="37" spans="1:4" ht="15" customHeight="1" x14ac:dyDescent="0.2">
      <c r="A37" s="285"/>
      <c r="B37" s="218"/>
      <c r="C37" s="344"/>
      <c r="D37" s="288"/>
    </row>
    <row r="38" spans="1:4" ht="15" customHeight="1" x14ac:dyDescent="0.2">
      <c r="A38" s="285"/>
      <c r="B38" s="218"/>
      <c r="C38" s="344"/>
      <c r="D38" s="288"/>
    </row>
    <row r="39" spans="1:4" ht="15" customHeight="1" x14ac:dyDescent="0.2">
      <c r="A39" s="285"/>
      <c r="B39" s="218"/>
      <c r="C39" s="344"/>
      <c r="D39" s="288"/>
    </row>
    <row r="40" spans="1:4" ht="15" customHeight="1" x14ac:dyDescent="0.2">
      <c r="A40" s="285"/>
      <c r="B40" s="218"/>
      <c r="C40" s="344"/>
      <c r="D40" s="288"/>
    </row>
    <row r="41" spans="1:4" ht="15" customHeight="1" x14ac:dyDescent="0.2">
      <c r="A41" s="285"/>
      <c r="B41" s="218"/>
      <c r="C41" s="344"/>
      <c r="D41" s="288"/>
    </row>
    <row r="42" spans="1:4" ht="15" customHeight="1" x14ac:dyDescent="0.2">
      <c r="A42" s="285"/>
      <c r="B42" s="218"/>
      <c r="C42" s="344"/>
      <c r="D42" s="288"/>
    </row>
    <row r="43" spans="1:4" ht="15" customHeight="1" x14ac:dyDescent="0.2">
      <c r="A43" s="285"/>
      <c r="B43" s="218"/>
      <c r="C43" s="344"/>
      <c r="D43" s="288"/>
    </row>
    <row r="44" spans="1:4" ht="15" customHeight="1" x14ac:dyDescent="0.2">
      <c r="A44" s="285"/>
      <c r="B44" s="218"/>
      <c r="C44" s="344"/>
      <c r="D44" s="288"/>
    </row>
    <row r="45" spans="1:4" ht="15" customHeight="1" x14ac:dyDescent="0.2">
      <c r="A45" s="285"/>
      <c r="B45" s="218"/>
      <c r="C45" s="344"/>
      <c r="D45" s="288"/>
    </row>
    <row r="46" spans="1:4" ht="15" customHeight="1" x14ac:dyDescent="0.2">
      <c r="A46" s="285"/>
      <c r="B46" s="218"/>
      <c r="C46" s="344"/>
      <c r="D46" s="288"/>
    </row>
    <row r="47" spans="1:4" ht="15" customHeight="1" x14ac:dyDescent="0.2">
      <c r="A47" s="285"/>
      <c r="B47" s="218"/>
      <c r="C47" s="344"/>
      <c r="D47" s="288"/>
    </row>
    <row r="48" spans="1:4" ht="15" customHeight="1" thickBot="1" x14ac:dyDescent="0.25">
      <c r="A48" s="286"/>
      <c r="B48" s="219"/>
      <c r="C48" s="345"/>
      <c r="D48" s="289"/>
    </row>
    <row r="49" spans="1:23" ht="15" customHeight="1" x14ac:dyDescent="0.2">
      <c r="A49" s="284" t="s">
        <v>38</v>
      </c>
      <c r="B49" s="337"/>
      <c r="C49" s="343"/>
      <c r="D49" s="287">
        <v>0</v>
      </c>
    </row>
    <row r="50" spans="1:23" ht="15" customHeight="1" x14ac:dyDescent="0.2">
      <c r="A50" s="285"/>
      <c r="B50" s="218"/>
      <c r="C50" s="344"/>
      <c r="D50" s="288"/>
    </row>
    <row r="51" spans="1:23" ht="15" customHeight="1" thickBot="1" x14ac:dyDescent="0.25">
      <c r="A51" s="286"/>
      <c r="B51" s="219"/>
      <c r="C51" s="349"/>
      <c r="D51" s="289"/>
    </row>
    <row r="52" spans="1:23" ht="15" customHeight="1" x14ac:dyDescent="0.2">
      <c r="A52" s="285" t="s">
        <v>380</v>
      </c>
      <c r="B52" s="338"/>
      <c r="C52" s="346"/>
      <c r="D52" s="288">
        <v>0</v>
      </c>
    </row>
    <row r="53" spans="1:23" ht="15" customHeight="1" thickBot="1" x14ac:dyDescent="0.25">
      <c r="A53" s="286"/>
      <c r="B53" s="219"/>
      <c r="C53" s="345"/>
      <c r="D53" s="289"/>
    </row>
    <row r="54" spans="1:23" ht="16.95" customHeight="1" thickBot="1" x14ac:dyDescent="0.3">
      <c r="A54" s="282" t="s">
        <v>382</v>
      </c>
      <c r="B54" s="283"/>
      <c r="C54" s="283"/>
      <c r="D54" s="133">
        <f>SUM(D12:D53)</f>
        <v>0</v>
      </c>
    </row>
    <row r="55" spans="1:23" ht="16.95" customHeight="1" thickBot="1" x14ac:dyDescent="0.3">
      <c r="A55" s="282" t="s">
        <v>384</v>
      </c>
      <c r="B55" s="283"/>
      <c r="C55" s="283"/>
      <c r="D55" s="128">
        <v>0</v>
      </c>
      <c r="E55" s="140" t="str">
        <f>IF(D55&gt;W55,"ERROR-Exceeds the 4% allowed","")</f>
        <v/>
      </c>
      <c r="W55" s="68">
        <f>D54*4%</f>
        <v>0</v>
      </c>
    </row>
    <row r="56" spans="1:23" ht="16.95" customHeight="1" thickBot="1" x14ac:dyDescent="0.3">
      <c r="A56" s="282" t="s">
        <v>383</v>
      </c>
      <c r="B56" s="283"/>
      <c r="C56" s="283"/>
      <c r="D56" s="133">
        <f>SUM(D54:D55)</f>
        <v>0</v>
      </c>
      <c r="W56" s="68">
        <f>SUM(D54:D55)</f>
        <v>0</v>
      </c>
    </row>
    <row r="57" spans="1:23" ht="25.2" customHeight="1" x14ac:dyDescent="0.2">
      <c r="A57" s="6"/>
      <c r="B57" s="145"/>
      <c r="C57" s="6"/>
      <c r="D57" s="158" t="str">
        <f>IF(D56&gt;D11,"ERROR-Total Costs Requested have Exceeded the Amount Awarded.","")</f>
        <v/>
      </c>
    </row>
  </sheetData>
  <sheetProtection password="8802" sheet="1" objects="1" scenarios="1" formatRows="0" selectLockedCells="1"/>
  <mergeCells count="23">
    <mergeCell ref="A56:C56"/>
    <mergeCell ref="A28:A48"/>
    <mergeCell ref="D28:D48"/>
    <mergeCell ref="A49:A51"/>
    <mergeCell ref="D49:D51"/>
    <mergeCell ref="A52:A53"/>
    <mergeCell ref="D52:D53"/>
    <mergeCell ref="A55:C55"/>
    <mergeCell ref="D9:D10"/>
    <mergeCell ref="A7:D7"/>
    <mergeCell ref="B9:C11"/>
    <mergeCell ref="A9:A11"/>
    <mergeCell ref="A54:C54"/>
    <mergeCell ref="A23:A27"/>
    <mergeCell ref="D23:D27"/>
    <mergeCell ref="D18:D19"/>
    <mergeCell ref="D16:D17"/>
    <mergeCell ref="A12:A15"/>
    <mergeCell ref="D12:D13"/>
    <mergeCell ref="D14:D15"/>
    <mergeCell ref="A16:A19"/>
    <mergeCell ref="A20:A22"/>
    <mergeCell ref="D20:D22"/>
  </mergeCells>
  <printOptions horizontalCentered="1"/>
  <pageMargins left="0.25" right="0.25" top="0.3" bottom="0.25" header="0" footer="0"/>
  <pageSetup scale="84" orientation="portrait" r:id="rId1"/>
  <headerFooter alignWithMargins="0">
    <oddFooter>&amp;L2013 CCCCO Forms Package&amp;RRevised Jan-2014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E65"/>
  <sheetViews>
    <sheetView topLeftCell="A7" workbookViewId="0">
      <selection activeCell="A7" sqref="A7:D7"/>
    </sheetView>
  </sheetViews>
  <sheetFormatPr defaultRowHeight="10.199999999999999" x14ac:dyDescent="0.2"/>
  <cols>
    <col min="1" max="1" width="16.140625" style="10" customWidth="1"/>
    <col min="2" max="2" width="5.42578125" style="146" customWidth="1"/>
    <col min="3" max="3" width="70.140625" style="10" customWidth="1"/>
    <col min="4" max="4" width="42.28515625" style="10" customWidth="1"/>
    <col min="5" max="16384" width="9.140625" style="10"/>
  </cols>
  <sheetData>
    <row r="1" spans="1:5" ht="15" customHeight="1" x14ac:dyDescent="0.2">
      <c r="A1" s="24" t="s">
        <v>35</v>
      </c>
      <c r="B1" s="144"/>
      <c r="C1" s="25"/>
      <c r="D1" s="6"/>
      <c r="E1" s="6"/>
    </row>
    <row r="2" spans="1:5" ht="15" customHeight="1" x14ac:dyDescent="0.2">
      <c r="A2" s="24" t="s">
        <v>253</v>
      </c>
      <c r="B2" s="144"/>
      <c r="C2" s="25"/>
      <c r="D2" s="6"/>
      <c r="E2" s="6"/>
    </row>
    <row r="3" spans="1:5" ht="25.05" customHeight="1" x14ac:dyDescent="0.25">
      <c r="A3" s="25"/>
      <c r="B3" s="144"/>
      <c r="C3" s="26" t="s">
        <v>10</v>
      </c>
      <c r="D3" s="204" t="str">
        <f>IF('Do First'!D12="","",'Do First'!D12)</f>
        <v>Southwestern CCD</v>
      </c>
      <c r="E3" s="6"/>
    </row>
    <row r="4" spans="1:5" ht="25.05" customHeight="1" x14ac:dyDescent="0.25">
      <c r="A4" s="25"/>
      <c r="B4" s="144"/>
      <c r="C4" s="26" t="s">
        <v>11</v>
      </c>
      <c r="D4" s="204" t="str">
        <f>IF('Do First'!D14="","ERROR-College is not within District selected",'Do First'!D14)</f>
        <v>N/A</v>
      </c>
      <c r="E4" s="6"/>
    </row>
    <row r="5" spans="1:5" ht="18" customHeight="1" x14ac:dyDescent="0.25">
      <c r="A5" s="6"/>
      <c r="B5" s="145"/>
      <c r="C5" s="26" t="s">
        <v>373</v>
      </c>
      <c r="D5" s="97" t="str">
        <f>'Do First'!D16</f>
        <v>13-177</v>
      </c>
      <c r="E5" s="6"/>
    </row>
    <row r="6" spans="1:5" ht="7.95" customHeight="1" x14ac:dyDescent="0.25">
      <c r="A6" s="6"/>
      <c r="B6" s="145"/>
      <c r="C6" s="26"/>
      <c r="D6" s="97"/>
      <c r="E6" s="6"/>
    </row>
    <row r="7" spans="1:5" ht="19.95" customHeight="1" x14ac:dyDescent="0.4">
      <c r="A7" s="246" t="s">
        <v>36</v>
      </c>
      <c r="B7" s="246"/>
      <c r="C7" s="246"/>
      <c r="D7" s="246"/>
      <c r="E7" s="6"/>
    </row>
    <row r="8" spans="1:5" ht="3.6" customHeight="1" thickBot="1" x14ac:dyDescent="0.25">
      <c r="A8" s="6"/>
      <c r="B8" s="145"/>
      <c r="C8" s="6"/>
      <c r="D8" s="6"/>
      <c r="E8" s="6"/>
    </row>
    <row r="9" spans="1:5" s="6" customFormat="1" ht="12" customHeight="1" x14ac:dyDescent="0.2">
      <c r="A9" s="279" t="s">
        <v>16</v>
      </c>
      <c r="B9" s="266" t="s">
        <v>17</v>
      </c>
      <c r="C9" s="277"/>
      <c r="D9" s="263" t="s">
        <v>375</v>
      </c>
    </row>
    <row r="10" spans="1:5" s="119" customFormat="1" ht="12" customHeight="1" x14ac:dyDescent="0.2">
      <c r="A10" s="280"/>
      <c r="B10" s="268"/>
      <c r="C10" s="278"/>
      <c r="D10" s="276"/>
    </row>
    <row r="11" spans="1:5" s="119" customFormat="1" ht="16.05" customHeight="1" thickBot="1" x14ac:dyDescent="0.3">
      <c r="A11" s="281"/>
      <c r="B11" s="268"/>
      <c r="C11" s="278"/>
      <c r="D11" s="149">
        <f>'Do First'!G21</f>
        <v>350000</v>
      </c>
    </row>
    <row r="12" spans="1:5" ht="13.05" customHeight="1" x14ac:dyDescent="0.2">
      <c r="A12" s="284" t="s">
        <v>413</v>
      </c>
      <c r="B12" s="186">
        <v>1100</v>
      </c>
      <c r="C12" s="142" t="s">
        <v>256</v>
      </c>
      <c r="D12" s="292">
        <v>0</v>
      </c>
      <c r="E12" s="6"/>
    </row>
    <row r="13" spans="1:5" ht="21" customHeight="1" x14ac:dyDescent="0.2">
      <c r="A13" s="285"/>
      <c r="B13" s="187"/>
      <c r="C13" s="176" t="s">
        <v>414</v>
      </c>
      <c r="D13" s="293"/>
      <c r="E13" s="6"/>
    </row>
    <row r="14" spans="1:5" x14ac:dyDescent="0.2">
      <c r="A14" s="285"/>
      <c r="B14" s="181">
        <v>1200</v>
      </c>
      <c r="C14" s="178" t="s">
        <v>443</v>
      </c>
      <c r="D14" s="294">
        <v>0</v>
      </c>
      <c r="E14" s="6"/>
    </row>
    <row r="15" spans="1:5" ht="21" customHeight="1" x14ac:dyDescent="0.2">
      <c r="A15" s="285"/>
      <c r="B15" s="187"/>
      <c r="C15" s="137" t="s">
        <v>414</v>
      </c>
      <c r="D15" s="293"/>
      <c r="E15" s="6"/>
    </row>
    <row r="16" spans="1:5" ht="10.199999999999999" customHeight="1" x14ac:dyDescent="0.2">
      <c r="A16" s="285"/>
      <c r="B16" s="180" t="s">
        <v>440</v>
      </c>
      <c r="C16" s="177" t="s">
        <v>439</v>
      </c>
      <c r="D16" s="296">
        <v>0</v>
      </c>
      <c r="E16" s="6"/>
    </row>
    <row r="17" spans="1:5" ht="21" customHeight="1" x14ac:dyDescent="0.2">
      <c r="A17" s="285"/>
      <c r="B17" s="180"/>
      <c r="C17" s="137" t="s">
        <v>414</v>
      </c>
      <c r="D17" s="296"/>
      <c r="E17" s="6"/>
    </row>
    <row r="18" spans="1:5" ht="13.05" customHeight="1" x14ac:dyDescent="0.2">
      <c r="A18" s="285"/>
      <c r="B18" s="181" t="s">
        <v>441</v>
      </c>
      <c r="C18" s="177" t="s">
        <v>442</v>
      </c>
      <c r="D18" s="294">
        <v>0</v>
      </c>
      <c r="E18" s="6"/>
    </row>
    <row r="19" spans="1:5" ht="21" customHeight="1" thickBot="1" x14ac:dyDescent="0.25">
      <c r="A19" s="286"/>
      <c r="B19" s="182"/>
      <c r="C19" s="141" t="s">
        <v>414</v>
      </c>
      <c r="D19" s="295"/>
      <c r="E19" s="6"/>
    </row>
    <row r="20" spans="1:5" ht="13.05" customHeight="1" x14ac:dyDescent="0.2">
      <c r="A20" s="284" t="s">
        <v>415</v>
      </c>
      <c r="B20" s="179">
        <v>2100</v>
      </c>
      <c r="C20" s="142" t="s">
        <v>418</v>
      </c>
      <c r="D20" s="292">
        <v>0</v>
      </c>
      <c r="E20" s="6"/>
    </row>
    <row r="21" spans="1:5" ht="21" customHeight="1" x14ac:dyDescent="0.2">
      <c r="A21" s="285"/>
      <c r="B21" s="180"/>
      <c r="C21" s="137" t="s">
        <v>414</v>
      </c>
      <c r="D21" s="293"/>
      <c r="E21" s="6"/>
    </row>
    <row r="22" spans="1:5" ht="13.05" customHeight="1" x14ac:dyDescent="0.2">
      <c r="A22" s="285"/>
      <c r="B22" s="183" t="s">
        <v>257</v>
      </c>
      <c r="C22" s="129" t="s">
        <v>417</v>
      </c>
      <c r="D22" s="294">
        <v>0</v>
      </c>
      <c r="E22" s="6"/>
    </row>
    <row r="23" spans="1:5" ht="21" customHeight="1" x14ac:dyDescent="0.2">
      <c r="A23" s="285"/>
      <c r="B23" s="185"/>
      <c r="C23" s="137" t="s">
        <v>414</v>
      </c>
      <c r="D23" s="293"/>
      <c r="E23" s="6"/>
    </row>
    <row r="24" spans="1:5" ht="13.05" customHeight="1" x14ac:dyDescent="0.2">
      <c r="A24" s="285"/>
      <c r="B24" s="184" t="s">
        <v>445</v>
      </c>
      <c r="C24" s="177" t="s">
        <v>444</v>
      </c>
      <c r="D24" s="296">
        <v>0</v>
      </c>
      <c r="E24" s="6"/>
    </row>
    <row r="25" spans="1:5" ht="21" customHeight="1" x14ac:dyDescent="0.2">
      <c r="A25" s="285"/>
      <c r="B25" s="180"/>
      <c r="C25" s="176" t="s">
        <v>414</v>
      </c>
      <c r="D25" s="293"/>
      <c r="E25" s="6"/>
    </row>
    <row r="26" spans="1:5" ht="13.05" customHeight="1" x14ac:dyDescent="0.2">
      <c r="A26" s="285"/>
      <c r="B26" s="181" t="s">
        <v>447</v>
      </c>
      <c r="C26" s="177" t="s">
        <v>446</v>
      </c>
      <c r="D26" s="294">
        <v>0</v>
      </c>
      <c r="E26" s="6"/>
    </row>
    <row r="27" spans="1:5" ht="21" customHeight="1" thickBot="1" x14ac:dyDescent="0.25">
      <c r="A27" s="286"/>
      <c r="B27" s="182"/>
      <c r="C27" s="141" t="s">
        <v>414</v>
      </c>
      <c r="D27" s="295"/>
      <c r="E27" s="6"/>
    </row>
    <row r="28" spans="1:5" ht="13.05" customHeight="1" x14ac:dyDescent="0.2">
      <c r="A28" s="284" t="s">
        <v>37</v>
      </c>
      <c r="B28" s="297" t="s">
        <v>19</v>
      </c>
      <c r="C28" s="298"/>
      <c r="D28" s="292">
        <v>0</v>
      </c>
      <c r="E28" s="6"/>
    </row>
    <row r="29" spans="1:5" ht="13.05" customHeight="1" x14ac:dyDescent="0.2">
      <c r="A29" s="285"/>
      <c r="B29" s="184"/>
      <c r="C29" s="131" t="s">
        <v>387</v>
      </c>
      <c r="D29" s="296"/>
      <c r="E29" s="6"/>
    </row>
    <row r="30" spans="1:5" ht="13.05" customHeight="1" thickBot="1" x14ac:dyDescent="0.25">
      <c r="A30" s="286"/>
      <c r="B30" s="188"/>
      <c r="C30" s="139" t="s">
        <v>387</v>
      </c>
      <c r="D30" s="295"/>
      <c r="E30" s="6"/>
    </row>
    <row r="31" spans="1:5" ht="13.05" customHeight="1" x14ac:dyDescent="0.2">
      <c r="A31" s="284" t="s">
        <v>258</v>
      </c>
      <c r="B31" s="299" t="s">
        <v>20</v>
      </c>
      <c r="C31" s="299"/>
      <c r="D31" s="292">
        <v>0</v>
      </c>
      <c r="E31" s="6"/>
    </row>
    <row r="32" spans="1:5" ht="13.05" customHeight="1" x14ac:dyDescent="0.2">
      <c r="A32" s="285"/>
      <c r="B32" s="132"/>
      <c r="C32" s="131" t="s">
        <v>419</v>
      </c>
      <c r="D32" s="296"/>
      <c r="E32" s="6"/>
    </row>
    <row r="33" spans="1:5" ht="13.05" customHeight="1" x14ac:dyDescent="0.2">
      <c r="A33" s="285"/>
      <c r="B33" s="132"/>
      <c r="C33" s="130" t="s">
        <v>389</v>
      </c>
      <c r="D33" s="296"/>
      <c r="E33" s="6"/>
    </row>
    <row r="34" spans="1:5" ht="13.05" customHeight="1" thickBot="1" x14ac:dyDescent="0.25">
      <c r="A34" s="286"/>
      <c r="B34" s="188"/>
      <c r="C34" s="153" t="s">
        <v>388</v>
      </c>
      <c r="D34" s="295"/>
      <c r="E34" s="6"/>
    </row>
    <row r="35" spans="1:5" ht="13.05" customHeight="1" x14ac:dyDescent="0.2">
      <c r="A35" s="284" t="s">
        <v>259</v>
      </c>
      <c r="B35" s="297" t="s">
        <v>260</v>
      </c>
      <c r="C35" s="298"/>
      <c r="D35" s="292">
        <v>0</v>
      </c>
      <c r="E35" s="6"/>
    </row>
    <row r="36" spans="1:5" ht="13.05" customHeight="1" x14ac:dyDescent="0.2">
      <c r="A36" s="285"/>
      <c r="B36" s="184" t="s">
        <v>416</v>
      </c>
      <c r="C36" s="131"/>
      <c r="D36" s="296"/>
      <c r="E36" s="6"/>
    </row>
    <row r="37" spans="1:5" ht="13.05" customHeight="1" x14ac:dyDescent="0.2">
      <c r="A37" s="285"/>
      <c r="B37" s="184"/>
      <c r="C37" s="131" t="s">
        <v>429</v>
      </c>
      <c r="D37" s="296"/>
      <c r="E37" s="6"/>
    </row>
    <row r="38" spans="1:5" ht="13.05" customHeight="1" x14ac:dyDescent="0.2">
      <c r="A38" s="285"/>
      <c r="B38" s="184"/>
      <c r="C38" s="131" t="s">
        <v>430</v>
      </c>
      <c r="D38" s="296"/>
      <c r="E38" s="6"/>
    </row>
    <row r="39" spans="1:5" ht="13.05" customHeight="1" x14ac:dyDescent="0.2">
      <c r="A39" s="285"/>
      <c r="B39" s="132" t="s">
        <v>424</v>
      </c>
      <c r="C39" s="132"/>
      <c r="D39" s="296"/>
      <c r="E39" s="6"/>
    </row>
    <row r="40" spans="1:5" ht="13.05" customHeight="1" x14ac:dyDescent="0.2">
      <c r="A40" s="285"/>
      <c r="B40" s="132"/>
      <c r="C40" s="132"/>
      <c r="D40" s="296"/>
      <c r="E40" s="6"/>
    </row>
    <row r="41" spans="1:5" ht="13.05" customHeight="1" x14ac:dyDescent="0.2">
      <c r="A41" s="285"/>
      <c r="B41" s="132" t="s">
        <v>422</v>
      </c>
      <c r="C41" s="132"/>
      <c r="D41" s="296"/>
      <c r="E41" s="6"/>
    </row>
    <row r="42" spans="1:5" ht="13.05" customHeight="1" x14ac:dyDescent="0.2">
      <c r="A42" s="285"/>
      <c r="B42" s="132"/>
      <c r="C42" s="132"/>
      <c r="D42" s="296"/>
      <c r="E42" s="6"/>
    </row>
    <row r="43" spans="1:5" ht="13.05" customHeight="1" x14ac:dyDescent="0.2">
      <c r="A43" s="285"/>
      <c r="B43" s="184" t="s">
        <v>426</v>
      </c>
      <c r="C43" s="131"/>
      <c r="D43" s="296"/>
      <c r="E43" s="6"/>
    </row>
    <row r="44" spans="1:5" ht="13.05" customHeight="1" x14ac:dyDescent="0.2">
      <c r="A44" s="285"/>
      <c r="B44" s="184"/>
      <c r="C44" s="131"/>
      <c r="D44" s="296"/>
      <c r="E44" s="6"/>
    </row>
    <row r="45" spans="1:5" ht="13.05" customHeight="1" x14ac:dyDescent="0.2">
      <c r="A45" s="285"/>
      <c r="B45" s="184" t="s">
        <v>427</v>
      </c>
      <c r="C45" s="131"/>
      <c r="D45" s="296"/>
      <c r="E45" s="6"/>
    </row>
    <row r="46" spans="1:5" ht="13.05" customHeight="1" x14ac:dyDescent="0.2">
      <c r="A46" s="285"/>
      <c r="B46" s="184"/>
      <c r="C46" s="131"/>
      <c r="D46" s="296"/>
      <c r="E46" s="6"/>
    </row>
    <row r="47" spans="1:5" ht="13.05" customHeight="1" x14ac:dyDescent="0.2">
      <c r="A47" s="285"/>
      <c r="B47" s="184" t="s">
        <v>428</v>
      </c>
      <c r="C47" s="131"/>
      <c r="D47" s="296"/>
      <c r="E47" s="6"/>
    </row>
    <row r="48" spans="1:5" ht="13.05" customHeight="1" x14ac:dyDescent="0.2">
      <c r="A48" s="285"/>
      <c r="B48" s="184"/>
      <c r="C48" s="131"/>
      <c r="D48" s="296"/>
      <c r="E48" s="6"/>
    </row>
    <row r="49" spans="1:5" ht="13.05" customHeight="1" x14ac:dyDescent="0.2">
      <c r="A49" s="285"/>
      <c r="B49" s="184" t="s">
        <v>421</v>
      </c>
      <c r="C49" s="131"/>
      <c r="D49" s="296"/>
      <c r="E49" s="6"/>
    </row>
    <row r="50" spans="1:5" ht="13.05" customHeight="1" x14ac:dyDescent="0.2">
      <c r="A50" s="285"/>
      <c r="B50" s="184"/>
      <c r="C50" s="131"/>
      <c r="D50" s="296"/>
      <c r="E50" s="6"/>
    </row>
    <row r="51" spans="1:5" ht="13.05" customHeight="1" x14ac:dyDescent="0.2">
      <c r="A51" s="285"/>
      <c r="B51" s="184" t="s">
        <v>423</v>
      </c>
      <c r="C51" s="131"/>
      <c r="D51" s="296"/>
      <c r="E51" s="6"/>
    </row>
    <row r="52" spans="1:5" ht="13.05" customHeight="1" x14ac:dyDescent="0.2">
      <c r="A52" s="285"/>
      <c r="B52" s="184"/>
      <c r="C52" s="131"/>
      <c r="D52" s="296"/>
      <c r="E52" s="6"/>
    </row>
    <row r="53" spans="1:5" ht="13.05" customHeight="1" x14ac:dyDescent="0.2">
      <c r="A53" s="285"/>
      <c r="B53" s="184" t="s">
        <v>425</v>
      </c>
      <c r="C53" s="131"/>
      <c r="D53" s="296"/>
      <c r="E53" s="6"/>
    </row>
    <row r="54" spans="1:5" ht="13.05" customHeight="1" x14ac:dyDescent="0.2">
      <c r="A54" s="285"/>
      <c r="B54" s="184"/>
      <c r="C54" s="131"/>
      <c r="D54" s="296"/>
      <c r="E54" s="6"/>
    </row>
    <row r="55" spans="1:5" ht="13.05" customHeight="1" x14ac:dyDescent="0.2">
      <c r="A55" s="285"/>
      <c r="B55" s="184" t="s">
        <v>235</v>
      </c>
      <c r="C55" s="132"/>
      <c r="D55" s="296"/>
      <c r="E55" s="6"/>
    </row>
    <row r="56" spans="1:5" ht="13.05" customHeight="1" thickBot="1" x14ac:dyDescent="0.25">
      <c r="A56" s="286"/>
      <c r="B56" s="188"/>
      <c r="C56" s="139" t="s">
        <v>420</v>
      </c>
      <c r="D56" s="295"/>
      <c r="E56" s="6"/>
    </row>
    <row r="57" spans="1:5" ht="13.05" customHeight="1" x14ac:dyDescent="0.2">
      <c r="A57" s="284" t="s">
        <v>38</v>
      </c>
      <c r="B57" s="300" t="s">
        <v>261</v>
      </c>
      <c r="C57" s="301"/>
      <c r="D57" s="296">
        <v>0</v>
      </c>
      <c r="E57" s="6"/>
    </row>
    <row r="58" spans="1:5" ht="13.05" customHeight="1" x14ac:dyDescent="0.2">
      <c r="A58" s="285"/>
      <c r="B58" s="132"/>
      <c r="C58" s="132" t="s">
        <v>431</v>
      </c>
      <c r="D58" s="296"/>
      <c r="E58" s="6"/>
    </row>
    <row r="59" spans="1:5" ht="22.2" customHeight="1" thickBot="1" x14ac:dyDescent="0.25">
      <c r="A59" s="286"/>
      <c r="B59" s="189"/>
      <c r="C59" s="138" t="s">
        <v>432</v>
      </c>
      <c r="D59" s="293"/>
      <c r="E59" s="6"/>
    </row>
    <row r="60" spans="1:5" ht="13.05" customHeight="1" x14ac:dyDescent="0.2">
      <c r="A60" s="284" t="s">
        <v>380</v>
      </c>
      <c r="B60" s="302" t="s">
        <v>381</v>
      </c>
      <c r="C60" s="302"/>
      <c r="D60" s="296">
        <v>0</v>
      </c>
      <c r="E60" s="6"/>
    </row>
    <row r="61" spans="1:5" ht="13.05" customHeight="1" thickBot="1" x14ac:dyDescent="0.25">
      <c r="A61" s="286"/>
      <c r="B61" s="190"/>
      <c r="C61" s="139"/>
      <c r="D61" s="295"/>
      <c r="E61" s="6"/>
    </row>
    <row r="62" spans="1:5" ht="16.95" customHeight="1" thickBot="1" x14ac:dyDescent="0.3">
      <c r="A62" s="282" t="s">
        <v>382</v>
      </c>
      <c r="B62" s="283"/>
      <c r="C62" s="283"/>
      <c r="D62" s="133">
        <f>SUM(D12:D61)</f>
        <v>0</v>
      </c>
      <c r="E62" s="6"/>
    </row>
    <row r="63" spans="1:5" ht="16.95" customHeight="1" thickBot="1" x14ac:dyDescent="0.3">
      <c r="A63" s="282" t="s">
        <v>384</v>
      </c>
      <c r="B63" s="283"/>
      <c r="C63" s="283"/>
      <c r="D63" s="133">
        <v>0</v>
      </c>
      <c r="E63" s="6"/>
    </row>
    <row r="64" spans="1:5" ht="16.95" customHeight="1" thickBot="1" x14ac:dyDescent="0.3">
      <c r="A64" s="282" t="s">
        <v>383</v>
      </c>
      <c r="B64" s="283"/>
      <c r="C64" s="283"/>
      <c r="D64" s="133">
        <f>SUM(D62:D63)</f>
        <v>0</v>
      </c>
      <c r="E64" s="6"/>
    </row>
    <row r="65" spans="1:5" ht="25.2" customHeight="1" x14ac:dyDescent="0.2">
      <c r="A65" s="6"/>
      <c r="B65" s="145"/>
      <c r="C65" s="6"/>
      <c r="D65" s="99"/>
      <c r="E65" s="6"/>
    </row>
  </sheetData>
  <sheetProtection password="89C2" sheet="1" objects="1" scenarios="1" selectLockedCells="1" selectUnlockedCells="1"/>
  <mergeCells count="32">
    <mergeCell ref="A64:C64"/>
    <mergeCell ref="A57:A59"/>
    <mergeCell ref="B57:C57"/>
    <mergeCell ref="D57:D59"/>
    <mergeCell ref="A60:A61"/>
    <mergeCell ref="B60:C60"/>
    <mergeCell ref="D60:D61"/>
    <mergeCell ref="A35:A56"/>
    <mergeCell ref="B35:C35"/>
    <mergeCell ref="D35:D56"/>
    <mergeCell ref="A62:C62"/>
    <mergeCell ref="A63:C63"/>
    <mergeCell ref="A28:A30"/>
    <mergeCell ref="B28:C28"/>
    <mergeCell ref="D28:D30"/>
    <mergeCell ref="A31:A34"/>
    <mergeCell ref="B31:C31"/>
    <mergeCell ref="D31:D34"/>
    <mergeCell ref="D20:D21"/>
    <mergeCell ref="D22:D23"/>
    <mergeCell ref="A20:A27"/>
    <mergeCell ref="D9:D10"/>
    <mergeCell ref="A7:D7"/>
    <mergeCell ref="A9:A11"/>
    <mergeCell ref="B9:C11"/>
    <mergeCell ref="A12:A19"/>
    <mergeCell ref="D12:D13"/>
    <mergeCell ref="D18:D19"/>
    <mergeCell ref="D14:D15"/>
    <mergeCell ref="D16:D17"/>
    <mergeCell ref="D24:D25"/>
    <mergeCell ref="D26:D27"/>
  </mergeCells>
  <printOptions horizontalCentered="1"/>
  <pageMargins left="0.25" right="0.25" top="0.3" bottom="0.25" header="0" footer="0"/>
  <pageSetup scale="78" orientation="portrait" r:id="rId1"/>
  <headerFooter alignWithMargins="0">
    <oddFooter>&amp;L2013 CCCCO Forms Package&amp;R10-2013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E49"/>
  <sheetViews>
    <sheetView zoomScaleNormal="100" workbookViewId="0">
      <selection activeCell="E11" sqref="E11:E13"/>
    </sheetView>
  </sheetViews>
  <sheetFormatPr defaultRowHeight="10.199999999999999" x14ac:dyDescent="0.2"/>
  <cols>
    <col min="1" max="1" width="16.140625" style="10" customWidth="1"/>
    <col min="2" max="3" width="3.42578125" style="10" customWidth="1"/>
    <col min="4" max="4" width="68.7109375" style="10" customWidth="1"/>
    <col min="5" max="5" width="37.28515625" style="10" customWidth="1"/>
    <col min="6" max="6" width="17.42578125" style="10" customWidth="1"/>
    <col min="7" max="7" width="27.85546875" style="10" customWidth="1"/>
    <col min="8" max="16384" width="9.140625" style="10"/>
  </cols>
  <sheetData>
    <row r="1" spans="1:5" ht="16.2" customHeight="1" x14ac:dyDescent="0.2">
      <c r="A1" s="24" t="s">
        <v>35</v>
      </c>
      <c r="B1" s="24"/>
      <c r="C1" s="24"/>
      <c r="D1" s="6"/>
      <c r="E1" s="6"/>
    </row>
    <row r="2" spans="1:5" ht="16.2" customHeight="1" x14ac:dyDescent="0.2">
      <c r="A2" s="24" t="s">
        <v>253</v>
      </c>
      <c r="B2" s="24"/>
      <c r="C2" s="24"/>
      <c r="D2" s="6"/>
      <c r="E2" s="6"/>
    </row>
    <row r="3" spans="1:5" ht="30" customHeight="1" thickBot="1" x14ac:dyDescent="0.3">
      <c r="A3" s="25"/>
      <c r="B3" s="25"/>
      <c r="C3" s="25"/>
      <c r="D3" s="26" t="s">
        <v>10</v>
      </c>
      <c r="E3" s="27" t="str">
        <f>IF('Do First'!D12="","",'Do First'!D12)</f>
        <v>Southwestern CCD</v>
      </c>
    </row>
    <row r="4" spans="1:5" ht="30" customHeight="1" thickBot="1" x14ac:dyDescent="0.3">
      <c r="A4" s="25"/>
      <c r="B4" s="25"/>
      <c r="C4" s="25"/>
      <c r="D4" s="26" t="s">
        <v>11</v>
      </c>
      <c r="E4" s="28" t="e">
        <f>IF('Do First'!#REF!="",'Do First'!D14,"ERROR-College is not within District selected")</f>
        <v>#REF!</v>
      </c>
    </row>
    <row r="5" spans="1:5" ht="19.95" customHeight="1" thickBot="1" x14ac:dyDescent="0.3">
      <c r="A5" s="25"/>
      <c r="B5" s="25"/>
      <c r="C5" s="25"/>
      <c r="D5" s="26" t="s">
        <v>12</v>
      </c>
      <c r="E5" s="81" t="str">
        <f>'Do First'!D16</f>
        <v>13-177</v>
      </c>
    </row>
    <row r="6" spans="1:5" x14ac:dyDescent="0.2">
      <c r="A6" s="6"/>
      <c r="B6" s="6"/>
      <c r="C6" s="6"/>
      <c r="D6" s="6"/>
      <c r="E6" s="6"/>
    </row>
    <row r="7" spans="1:5" ht="21" x14ac:dyDescent="0.4">
      <c r="A7" s="246" t="s">
        <v>36</v>
      </c>
      <c r="B7" s="246"/>
      <c r="C7" s="246"/>
      <c r="D7" s="246"/>
      <c r="E7" s="246"/>
    </row>
    <row r="8" spans="1:5" ht="21" x14ac:dyDescent="0.4">
      <c r="A8" s="246" t="s">
        <v>250</v>
      </c>
      <c r="B8" s="246"/>
      <c r="C8" s="246"/>
      <c r="D8" s="246"/>
      <c r="E8" s="246"/>
    </row>
    <row r="9" spans="1:5" ht="3.6" customHeight="1" thickBot="1" x14ac:dyDescent="0.25">
      <c r="A9" s="6"/>
      <c r="B9" s="6"/>
      <c r="C9" s="6"/>
      <c r="D9" s="6"/>
      <c r="E9" s="6"/>
    </row>
    <row r="10" spans="1:5" s="9" customFormat="1" ht="30.6" customHeight="1" thickBot="1" x14ac:dyDescent="0.3">
      <c r="A10" s="29" t="s">
        <v>16</v>
      </c>
      <c r="B10" s="315" t="s">
        <v>17</v>
      </c>
      <c r="C10" s="316"/>
      <c r="D10" s="317"/>
      <c r="E10" s="29" t="s">
        <v>251</v>
      </c>
    </row>
    <row r="11" spans="1:5" ht="12.6" customHeight="1" x14ac:dyDescent="0.2">
      <c r="A11" s="303"/>
      <c r="B11" s="121"/>
      <c r="C11" s="120"/>
      <c r="D11" s="85"/>
      <c r="E11" s="306">
        <v>1</v>
      </c>
    </row>
    <row r="12" spans="1:5" ht="12.6" customHeight="1" x14ac:dyDescent="0.2">
      <c r="A12" s="304"/>
      <c r="B12" s="79"/>
      <c r="C12" s="78"/>
      <c r="D12" s="123"/>
      <c r="E12" s="307"/>
    </row>
    <row r="13" spans="1:5" ht="12.6" customHeight="1" thickBot="1" x14ac:dyDescent="0.25">
      <c r="A13" s="305"/>
      <c r="B13" s="122"/>
      <c r="C13" s="47"/>
      <c r="D13" s="124"/>
      <c r="E13" s="308"/>
    </row>
    <row r="14" spans="1:5" ht="12.6" customHeight="1" x14ac:dyDescent="0.2">
      <c r="A14" s="303"/>
      <c r="B14" s="121"/>
      <c r="C14" s="120"/>
      <c r="D14" s="85"/>
      <c r="E14" s="306">
        <v>1</v>
      </c>
    </row>
    <row r="15" spans="1:5" ht="12.6" customHeight="1" x14ac:dyDescent="0.2">
      <c r="A15" s="304"/>
      <c r="B15" s="79"/>
      <c r="C15" s="78"/>
      <c r="D15" s="123"/>
      <c r="E15" s="307"/>
    </row>
    <row r="16" spans="1:5" ht="12.6" customHeight="1" thickBot="1" x14ac:dyDescent="0.25">
      <c r="A16" s="305"/>
      <c r="B16" s="122"/>
      <c r="C16" s="47"/>
      <c r="D16" s="124"/>
      <c r="E16" s="308"/>
    </row>
    <row r="17" spans="1:5" ht="12.6" customHeight="1" x14ac:dyDescent="0.2">
      <c r="A17" s="303"/>
      <c r="B17" s="121"/>
      <c r="C17" s="120"/>
      <c r="D17" s="85"/>
      <c r="E17" s="306">
        <v>1</v>
      </c>
    </row>
    <row r="18" spans="1:5" ht="12.6" customHeight="1" x14ac:dyDescent="0.2">
      <c r="A18" s="304"/>
      <c r="B18" s="79"/>
      <c r="C18" s="78"/>
      <c r="D18" s="123"/>
      <c r="E18" s="307"/>
    </row>
    <row r="19" spans="1:5" ht="12.6" customHeight="1" thickBot="1" x14ac:dyDescent="0.25">
      <c r="A19" s="305"/>
      <c r="B19" s="122"/>
      <c r="C19" s="47"/>
      <c r="D19" s="124"/>
      <c r="E19" s="308"/>
    </row>
    <row r="20" spans="1:5" ht="12.6" customHeight="1" x14ac:dyDescent="0.2">
      <c r="A20" s="303"/>
      <c r="B20" s="121"/>
      <c r="C20" s="120"/>
      <c r="D20" s="85"/>
      <c r="E20" s="306">
        <v>1</v>
      </c>
    </row>
    <row r="21" spans="1:5" ht="12.6" customHeight="1" x14ac:dyDescent="0.2">
      <c r="A21" s="304"/>
      <c r="B21" s="79"/>
      <c r="C21" s="78"/>
      <c r="D21" s="123"/>
      <c r="E21" s="307"/>
    </row>
    <row r="22" spans="1:5" ht="12.6" customHeight="1" thickBot="1" x14ac:dyDescent="0.25">
      <c r="A22" s="305"/>
      <c r="B22" s="122"/>
      <c r="C22" s="47"/>
      <c r="D22" s="124"/>
      <c r="E22" s="308"/>
    </row>
    <row r="23" spans="1:5" ht="12.6" customHeight="1" x14ac:dyDescent="0.2">
      <c r="A23" s="303"/>
      <c r="B23" s="121"/>
      <c r="C23" s="120"/>
      <c r="D23" s="85"/>
      <c r="E23" s="306">
        <v>1</v>
      </c>
    </row>
    <row r="24" spans="1:5" ht="12.6" customHeight="1" x14ac:dyDescent="0.2">
      <c r="A24" s="304"/>
      <c r="B24" s="79"/>
      <c r="C24" s="78"/>
      <c r="D24" s="123"/>
      <c r="E24" s="307"/>
    </row>
    <row r="25" spans="1:5" ht="12.6" customHeight="1" thickBot="1" x14ac:dyDescent="0.25">
      <c r="A25" s="305"/>
      <c r="B25" s="122"/>
      <c r="C25" s="47"/>
      <c r="D25" s="124"/>
      <c r="E25" s="308"/>
    </row>
    <row r="26" spans="1:5" ht="12.6" customHeight="1" x14ac:dyDescent="0.2">
      <c r="A26" s="303"/>
      <c r="B26" s="121"/>
      <c r="C26" s="120"/>
      <c r="D26" s="85"/>
      <c r="E26" s="306">
        <v>1</v>
      </c>
    </row>
    <row r="27" spans="1:5" ht="12.6" customHeight="1" x14ac:dyDescent="0.2">
      <c r="A27" s="304"/>
      <c r="B27" s="79"/>
      <c r="C27" s="78"/>
      <c r="D27" s="123"/>
      <c r="E27" s="307"/>
    </row>
    <row r="28" spans="1:5" ht="12.6" customHeight="1" thickBot="1" x14ac:dyDescent="0.25">
      <c r="A28" s="305"/>
      <c r="B28" s="122"/>
      <c r="C28" s="47"/>
      <c r="D28" s="124"/>
      <c r="E28" s="308"/>
    </row>
    <row r="29" spans="1:5" ht="12.6" customHeight="1" x14ac:dyDescent="0.2">
      <c r="A29" s="303"/>
      <c r="B29" s="121"/>
      <c r="C29" s="120"/>
      <c r="D29" s="85"/>
      <c r="E29" s="306">
        <v>1</v>
      </c>
    </row>
    <row r="30" spans="1:5" ht="12.6" customHeight="1" x14ac:dyDescent="0.2">
      <c r="A30" s="304"/>
      <c r="B30" s="79"/>
      <c r="C30" s="78"/>
      <c r="D30" s="123"/>
      <c r="E30" s="307"/>
    </row>
    <row r="31" spans="1:5" ht="12.6" customHeight="1" thickBot="1" x14ac:dyDescent="0.25">
      <c r="A31" s="305"/>
      <c r="B31" s="122"/>
      <c r="C31" s="47"/>
      <c r="D31" s="124"/>
      <c r="E31" s="308"/>
    </row>
    <row r="32" spans="1:5" ht="12.6" customHeight="1" x14ac:dyDescent="0.2">
      <c r="A32" s="303"/>
      <c r="B32" s="121"/>
      <c r="C32" s="120"/>
      <c r="D32" s="85"/>
      <c r="E32" s="306">
        <v>1</v>
      </c>
    </row>
    <row r="33" spans="1:5" ht="12.6" customHeight="1" x14ac:dyDescent="0.2">
      <c r="A33" s="304"/>
      <c r="B33" s="79"/>
      <c r="C33" s="78"/>
      <c r="D33" s="123"/>
      <c r="E33" s="307"/>
    </row>
    <row r="34" spans="1:5" ht="12.6" customHeight="1" thickBot="1" x14ac:dyDescent="0.25">
      <c r="A34" s="305"/>
      <c r="B34" s="122"/>
      <c r="C34" s="47"/>
      <c r="D34" s="124"/>
      <c r="E34" s="308"/>
    </row>
    <row r="35" spans="1:5" ht="12.6" customHeight="1" x14ac:dyDescent="0.2">
      <c r="A35" s="303"/>
      <c r="B35" s="121"/>
      <c r="C35" s="120"/>
      <c r="D35" s="85"/>
      <c r="E35" s="306">
        <v>1</v>
      </c>
    </row>
    <row r="36" spans="1:5" ht="12.6" customHeight="1" x14ac:dyDescent="0.2">
      <c r="A36" s="304"/>
      <c r="B36" s="79"/>
      <c r="C36" s="78"/>
      <c r="D36" s="123"/>
      <c r="E36" s="307"/>
    </row>
    <row r="37" spans="1:5" ht="12.6" customHeight="1" thickBot="1" x14ac:dyDescent="0.25">
      <c r="A37" s="305"/>
      <c r="B37" s="122"/>
      <c r="C37" s="47"/>
      <c r="D37" s="124"/>
      <c r="E37" s="308"/>
    </row>
    <row r="38" spans="1:5" ht="12.6" customHeight="1" x14ac:dyDescent="0.2">
      <c r="A38" s="303"/>
      <c r="B38" s="121"/>
      <c r="C38" s="120"/>
      <c r="D38" s="85"/>
      <c r="E38" s="306">
        <v>1</v>
      </c>
    </row>
    <row r="39" spans="1:5" ht="12.6" customHeight="1" x14ac:dyDescent="0.2">
      <c r="A39" s="304"/>
      <c r="B39" s="79"/>
      <c r="C39" s="78"/>
      <c r="D39" s="123"/>
      <c r="E39" s="307"/>
    </row>
    <row r="40" spans="1:5" ht="12.6" customHeight="1" thickBot="1" x14ac:dyDescent="0.25">
      <c r="A40" s="305"/>
      <c r="B40" s="122"/>
      <c r="C40" s="47"/>
      <c r="D40" s="124"/>
      <c r="E40" s="308"/>
    </row>
    <row r="41" spans="1:5" ht="12.6" customHeight="1" x14ac:dyDescent="0.2">
      <c r="A41" s="303"/>
      <c r="B41" s="121"/>
      <c r="C41" s="120"/>
      <c r="D41" s="85"/>
      <c r="E41" s="306">
        <v>1</v>
      </c>
    </row>
    <row r="42" spans="1:5" ht="12.6" customHeight="1" x14ac:dyDescent="0.2">
      <c r="A42" s="304"/>
      <c r="B42" s="79"/>
      <c r="C42" s="78"/>
      <c r="D42" s="123"/>
      <c r="E42" s="307"/>
    </row>
    <row r="43" spans="1:5" ht="12.6" customHeight="1" thickBot="1" x14ac:dyDescent="0.25">
      <c r="A43" s="305"/>
      <c r="B43" s="122"/>
      <c r="C43" s="47"/>
      <c r="D43" s="124"/>
      <c r="E43" s="308"/>
    </row>
    <row r="44" spans="1:5" ht="12.6" customHeight="1" x14ac:dyDescent="0.2">
      <c r="A44" s="303"/>
      <c r="B44" s="121"/>
      <c r="C44" s="120"/>
      <c r="D44" s="85"/>
      <c r="E44" s="306">
        <v>1</v>
      </c>
    </row>
    <row r="45" spans="1:5" ht="12.6" customHeight="1" x14ac:dyDescent="0.2">
      <c r="A45" s="304"/>
      <c r="B45" s="79"/>
      <c r="C45" s="78"/>
      <c r="D45" s="123"/>
      <c r="E45" s="307"/>
    </row>
    <row r="46" spans="1:5" ht="12.6" customHeight="1" thickBot="1" x14ac:dyDescent="0.25">
      <c r="A46" s="305"/>
      <c r="B46" s="122"/>
      <c r="C46" s="47"/>
      <c r="D46" s="124"/>
      <c r="E46" s="308"/>
    </row>
    <row r="47" spans="1:5" ht="19.95" customHeight="1" thickBot="1" x14ac:dyDescent="0.3">
      <c r="A47" s="312" t="s">
        <v>21</v>
      </c>
      <c r="B47" s="313"/>
      <c r="C47" s="313"/>
      <c r="D47" s="314"/>
      <c r="E47" s="126">
        <f>SUM(E11:E46)</f>
        <v>12</v>
      </c>
    </row>
    <row r="48" spans="1:5" ht="19.95" customHeight="1" thickBot="1" x14ac:dyDescent="0.3">
      <c r="A48" s="309" t="s">
        <v>252</v>
      </c>
      <c r="B48" s="310"/>
      <c r="C48" s="310"/>
      <c r="D48" s="311"/>
      <c r="E48" s="125"/>
    </row>
    <row r="49" spans="1:5" ht="19.95" customHeight="1" thickBot="1" x14ac:dyDescent="0.3">
      <c r="A49" s="312" t="s">
        <v>22</v>
      </c>
      <c r="B49" s="313"/>
      <c r="C49" s="313"/>
      <c r="D49" s="314"/>
      <c r="E49" s="127">
        <f>E47</f>
        <v>12</v>
      </c>
    </row>
  </sheetData>
  <sheetProtection formatCells="0" formatRows="0" insertRows="0" deleteRows="0" selectLockedCells="1"/>
  <mergeCells count="30">
    <mergeCell ref="A14:A16"/>
    <mergeCell ref="E14:E16"/>
    <mergeCell ref="A7:E7"/>
    <mergeCell ref="A8:E8"/>
    <mergeCell ref="A11:A13"/>
    <mergeCell ref="E11:E13"/>
    <mergeCell ref="B10:D10"/>
    <mergeCell ref="A17:A19"/>
    <mergeCell ref="E17:E19"/>
    <mergeCell ref="A20:A22"/>
    <mergeCell ref="E20:E22"/>
    <mergeCell ref="A23:A25"/>
    <mergeCell ref="E23:E25"/>
    <mergeCell ref="A26:A28"/>
    <mergeCell ref="E26:E28"/>
    <mergeCell ref="A29:A31"/>
    <mergeCell ref="E29:E31"/>
    <mergeCell ref="A32:A34"/>
    <mergeCell ref="E32:E34"/>
    <mergeCell ref="A49:D49"/>
    <mergeCell ref="A41:A43"/>
    <mergeCell ref="E41:E43"/>
    <mergeCell ref="A44:A46"/>
    <mergeCell ref="E44:E46"/>
    <mergeCell ref="A47:D47"/>
    <mergeCell ref="A35:A37"/>
    <mergeCell ref="E35:E37"/>
    <mergeCell ref="A38:A40"/>
    <mergeCell ref="E38:E40"/>
    <mergeCell ref="A48:D48"/>
  </mergeCells>
  <printOptions horizontalCentered="1"/>
  <pageMargins left="0.15" right="0.15" top="0.3" bottom="0.3" header="0" footer="0"/>
  <pageSetup scale="95" orientation="portrait" r:id="rId1"/>
  <headerFooter alignWithMargins="0">
    <oddFooter>&amp;L2013 CCCCO Forms Package&amp;R10-17-2013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G86"/>
  <sheetViews>
    <sheetView zoomScale="87" zoomScaleNormal="87" workbookViewId="0">
      <selection activeCell="C9" sqref="C9"/>
    </sheetView>
  </sheetViews>
  <sheetFormatPr defaultRowHeight="10.199999999999999" x14ac:dyDescent="0.2"/>
  <cols>
    <col min="1" max="1" width="7" style="10" customWidth="1"/>
    <col min="2" max="2" width="52.7109375" style="10" customWidth="1"/>
    <col min="3" max="3" width="7.7109375" style="10" customWidth="1"/>
    <col min="4" max="4" width="25.7109375" style="10" customWidth="1"/>
    <col min="5" max="5" width="28.7109375" style="10" customWidth="1"/>
    <col min="6" max="6" width="60.7109375" style="10" customWidth="1"/>
    <col min="7" max="7" width="14.85546875" style="10" customWidth="1"/>
    <col min="8" max="8" width="17.42578125" style="10" customWidth="1"/>
    <col min="9" max="9" width="27.85546875" style="10" customWidth="1"/>
    <col min="10" max="16384" width="9.140625" style="10"/>
  </cols>
  <sheetData>
    <row r="1" spans="1:7" ht="16.2" customHeight="1" x14ac:dyDescent="0.2">
      <c r="A1" s="24" t="s">
        <v>35</v>
      </c>
      <c r="B1" s="24"/>
      <c r="C1" s="24"/>
      <c r="D1" s="25"/>
      <c r="E1" s="25"/>
      <c r="F1" s="6"/>
      <c r="G1" s="6"/>
    </row>
    <row r="2" spans="1:7" ht="16.2" customHeight="1" x14ac:dyDescent="0.2">
      <c r="A2" s="24" t="s">
        <v>253</v>
      </c>
      <c r="B2" s="24"/>
      <c r="C2" s="24"/>
      <c r="D2" s="25"/>
      <c r="E2" s="25"/>
      <c r="F2" s="6"/>
      <c r="G2" s="6"/>
    </row>
    <row r="3" spans="1:7" ht="25.05" customHeight="1" x14ac:dyDescent="0.3">
      <c r="A3" s="25"/>
      <c r="B3" s="25"/>
      <c r="C3" s="25"/>
      <c r="D3" s="25"/>
      <c r="E3" s="60" t="s">
        <v>10</v>
      </c>
      <c r="F3" s="318" t="str">
        <f>IF('Do First'!D12="","",'Do First'!D12)</f>
        <v>Southwestern CCD</v>
      </c>
      <c r="G3" s="318"/>
    </row>
    <row r="4" spans="1:7" ht="25.05" customHeight="1" x14ac:dyDescent="0.3">
      <c r="A4" s="25"/>
      <c r="B4" s="25"/>
      <c r="C4" s="25"/>
      <c r="D4" s="25"/>
      <c r="E4" s="60" t="s">
        <v>11</v>
      </c>
      <c r="F4" s="319" t="str">
        <f>IF('Do First'!D14="","ERROR-College is not within District selected",'Do First'!D14)</f>
        <v>N/A</v>
      </c>
      <c r="G4" s="319"/>
    </row>
    <row r="5" spans="1:7" ht="19.95" customHeight="1" x14ac:dyDescent="0.3">
      <c r="A5" s="25"/>
      <c r="B5" s="25"/>
      <c r="C5" s="25"/>
      <c r="D5" s="25"/>
      <c r="E5" s="60" t="s">
        <v>373</v>
      </c>
      <c r="F5" s="192" t="str">
        <f>'Do First'!D16</f>
        <v>13-177</v>
      </c>
      <c r="G5" s="193"/>
    </row>
    <row r="6" spans="1:7" x14ac:dyDescent="0.2">
      <c r="A6" s="6"/>
      <c r="B6" s="6"/>
      <c r="C6" s="6"/>
      <c r="D6" s="6"/>
      <c r="E6" s="6"/>
      <c r="F6" s="6"/>
      <c r="G6" s="6"/>
    </row>
    <row r="7" spans="1:7" ht="21" x14ac:dyDescent="0.4">
      <c r="A7" s="246" t="s">
        <v>244</v>
      </c>
      <c r="B7" s="246"/>
      <c r="C7" s="246"/>
      <c r="D7" s="246"/>
      <c r="E7" s="246"/>
      <c r="F7" s="246"/>
      <c r="G7" s="246"/>
    </row>
    <row r="8" spans="1:7" ht="4.95" customHeight="1" thickBot="1" x14ac:dyDescent="0.25">
      <c r="A8" s="6"/>
      <c r="B8" s="6"/>
      <c r="C8" s="6"/>
      <c r="D8" s="6"/>
      <c r="E8" s="6"/>
      <c r="F8" s="6"/>
      <c r="G8" s="6"/>
    </row>
    <row r="9" spans="1:7" s="197" customFormat="1" ht="21.6" customHeight="1" x14ac:dyDescent="0.2">
      <c r="A9" s="198"/>
      <c r="B9" s="199" t="s">
        <v>454</v>
      </c>
      <c r="C9" s="203">
        <v>1</v>
      </c>
      <c r="D9" s="194"/>
      <c r="E9" s="194"/>
      <c r="F9" s="195"/>
      <c r="G9" s="196"/>
    </row>
    <row r="10" spans="1:7" s="37" customFormat="1" ht="85.05" customHeight="1" thickBot="1" x14ac:dyDescent="0.3">
      <c r="A10" s="334"/>
      <c r="B10" s="335"/>
      <c r="C10" s="335"/>
      <c r="D10" s="335"/>
      <c r="E10" s="335"/>
      <c r="F10" s="335"/>
      <c r="G10" s="336"/>
    </row>
    <row r="11" spans="1:7" s="37" customFormat="1" ht="6" customHeight="1" thickBot="1" x14ac:dyDescent="0.3">
      <c r="A11" s="103"/>
      <c r="B11" s="103"/>
      <c r="C11" s="103"/>
      <c r="D11" s="103"/>
      <c r="E11" s="103"/>
      <c r="F11" s="103"/>
      <c r="G11" s="103"/>
    </row>
    <row r="12" spans="1:7" s="118" customFormat="1" ht="37.200000000000003" customHeight="1" thickBot="1" x14ac:dyDescent="0.3">
      <c r="A12" s="150" t="s">
        <v>433</v>
      </c>
      <c r="B12" s="332" t="s">
        <v>245</v>
      </c>
      <c r="C12" s="333"/>
      <c r="D12" s="151" t="s">
        <v>246</v>
      </c>
      <c r="E12" s="152" t="s">
        <v>247</v>
      </c>
      <c r="F12" s="150" t="s">
        <v>248</v>
      </c>
      <c r="G12" s="152" t="s">
        <v>249</v>
      </c>
    </row>
    <row r="13" spans="1:7" s="118" customFormat="1" ht="24" customHeight="1" x14ac:dyDescent="0.25">
      <c r="A13" s="320">
        <v>1.1000000000000001</v>
      </c>
      <c r="B13" s="323"/>
      <c r="C13" s="324"/>
      <c r="D13" s="200"/>
      <c r="E13" s="200"/>
      <c r="F13" s="329"/>
      <c r="G13" s="154"/>
    </row>
    <row r="14" spans="1:7" s="118" customFormat="1" ht="24" customHeight="1" x14ac:dyDescent="0.25">
      <c r="A14" s="321"/>
      <c r="B14" s="325"/>
      <c r="C14" s="326"/>
      <c r="D14" s="201"/>
      <c r="E14" s="201"/>
      <c r="F14" s="330"/>
      <c r="G14" s="155"/>
    </row>
    <row r="15" spans="1:7" s="118" customFormat="1" ht="24" customHeight="1" x14ac:dyDescent="0.25">
      <c r="A15" s="321"/>
      <c r="B15" s="325"/>
      <c r="C15" s="326"/>
      <c r="D15" s="201"/>
      <c r="E15" s="201"/>
      <c r="F15" s="330"/>
      <c r="G15" s="155"/>
    </row>
    <row r="16" spans="1:7" s="118" customFormat="1" ht="24" customHeight="1" thickBot="1" x14ac:dyDescent="0.3">
      <c r="A16" s="322"/>
      <c r="B16" s="327"/>
      <c r="C16" s="328"/>
      <c r="D16" s="202"/>
      <c r="E16" s="202"/>
      <c r="F16" s="331"/>
      <c r="G16" s="156"/>
    </row>
    <row r="17" spans="1:7" s="118" customFormat="1" ht="24" customHeight="1" x14ac:dyDescent="0.25">
      <c r="A17" s="320"/>
      <c r="B17" s="323"/>
      <c r="C17" s="324"/>
      <c r="D17" s="200"/>
      <c r="E17" s="200"/>
      <c r="F17" s="329"/>
      <c r="G17" s="154"/>
    </row>
    <row r="18" spans="1:7" s="118" customFormat="1" ht="24" customHeight="1" x14ac:dyDescent="0.25">
      <c r="A18" s="321"/>
      <c r="B18" s="325"/>
      <c r="C18" s="326"/>
      <c r="D18" s="201"/>
      <c r="E18" s="201"/>
      <c r="F18" s="330"/>
      <c r="G18" s="155"/>
    </row>
    <row r="19" spans="1:7" s="118" customFormat="1" ht="24" customHeight="1" x14ac:dyDescent="0.25">
      <c r="A19" s="321"/>
      <c r="B19" s="325"/>
      <c r="C19" s="326"/>
      <c r="D19" s="201"/>
      <c r="E19" s="201"/>
      <c r="F19" s="330"/>
      <c r="G19" s="155"/>
    </row>
    <row r="20" spans="1:7" s="118" customFormat="1" ht="24" customHeight="1" thickBot="1" x14ac:dyDescent="0.3">
      <c r="A20" s="322"/>
      <c r="B20" s="327"/>
      <c r="C20" s="328"/>
      <c r="D20" s="202"/>
      <c r="E20" s="202"/>
      <c r="F20" s="331"/>
      <c r="G20" s="156"/>
    </row>
    <row r="21" spans="1:7" s="118" customFormat="1" ht="24" customHeight="1" x14ac:dyDescent="0.25">
      <c r="A21" s="320"/>
      <c r="B21" s="323"/>
      <c r="C21" s="324"/>
      <c r="D21" s="200"/>
      <c r="E21" s="200"/>
      <c r="F21" s="329"/>
      <c r="G21" s="154"/>
    </row>
    <row r="22" spans="1:7" s="118" customFormat="1" ht="24" customHeight="1" x14ac:dyDescent="0.25">
      <c r="A22" s="321"/>
      <c r="B22" s="325"/>
      <c r="C22" s="326"/>
      <c r="D22" s="201"/>
      <c r="E22" s="201"/>
      <c r="F22" s="330"/>
      <c r="G22" s="155"/>
    </row>
    <row r="23" spans="1:7" s="118" customFormat="1" ht="24" customHeight="1" x14ac:dyDescent="0.25">
      <c r="A23" s="321"/>
      <c r="B23" s="325"/>
      <c r="C23" s="326"/>
      <c r="D23" s="201"/>
      <c r="E23" s="201"/>
      <c r="F23" s="330"/>
      <c r="G23" s="155"/>
    </row>
    <row r="24" spans="1:7" s="118" customFormat="1" ht="24" customHeight="1" thickBot="1" x14ac:dyDescent="0.3">
      <c r="A24" s="322"/>
      <c r="B24" s="327"/>
      <c r="C24" s="328"/>
      <c r="D24" s="202"/>
      <c r="E24" s="202"/>
      <c r="F24" s="331"/>
      <c r="G24" s="156"/>
    </row>
    <row r="25" spans="1:7" s="118" customFormat="1" ht="24" customHeight="1" x14ac:dyDescent="0.25">
      <c r="A25" s="320"/>
      <c r="B25" s="323"/>
      <c r="C25" s="324"/>
      <c r="D25" s="200"/>
      <c r="E25" s="200"/>
      <c r="F25" s="329"/>
      <c r="G25" s="154"/>
    </row>
    <row r="26" spans="1:7" s="118" customFormat="1" ht="24" customHeight="1" x14ac:dyDescent="0.25">
      <c r="A26" s="321"/>
      <c r="B26" s="325"/>
      <c r="C26" s="326"/>
      <c r="D26" s="201"/>
      <c r="E26" s="201"/>
      <c r="F26" s="330"/>
      <c r="G26" s="155"/>
    </row>
    <row r="27" spans="1:7" s="118" customFormat="1" ht="24" customHeight="1" x14ac:dyDescent="0.25">
      <c r="A27" s="321"/>
      <c r="B27" s="325"/>
      <c r="C27" s="326"/>
      <c r="D27" s="201"/>
      <c r="E27" s="201"/>
      <c r="F27" s="330"/>
      <c r="G27" s="155"/>
    </row>
    <row r="28" spans="1:7" s="118" customFormat="1" ht="24" customHeight="1" thickBot="1" x14ac:dyDescent="0.3">
      <c r="A28" s="322"/>
      <c r="B28" s="327"/>
      <c r="C28" s="328"/>
      <c r="D28" s="202"/>
      <c r="E28" s="202"/>
      <c r="F28" s="331"/>
      <c r="G28" s="156"/>
    </row>
    <row r="29" spans="1:7" s="37" customFormat="1" ht="3" customHeight="1" x14ac:dyDescent="0.25"/>
    <row r="30" spans="1:7" s="37" customFormat="1" ht="13.05" customHeight="1" x14ac:dyDescent="0.25">
      <c r="A30" s="10" t="s">
        <v>459</v>
      </c>
      <c r="B30" s="10"/>
      <c r="C30" s="10"/>
    </row>
    <row r="31" spans="1:7" s="37" customFormat="1" ht="13.05" customHeight="1" x14ac:dyDescent="0.25">
      <c r="A31" s="10"/>
      <c r="B31" s="10"/>
      <c r="C31" s="10"/>
    </row>
    <row r="32" spans="1:7" s="37" customFormat="1" ht="15" x14ac:dyDescent="0.25"/>
    <row r="33" s="37" customFormat="1" ht="15" x14ac:dyDescent="0.25"/>
    <row r="34" s="37" customFormat="1" ht="15" x14ac:dyDescent="0.25"/>
    <row r="35" s="37" customFormat="1" ht="15" x14ac:dyDescent="0.25"/>
    <row r="36" s="37" customFormat="1" ht="15" x14ac:dyDescent="0.25"/>
    <row r="37" s="37" customFormat="1" ht="15" x14ac:dyDescent="0.25"/>
    <row r="38" s="37" customFormat="1" ht="15" x14ac:dyDescent="0.25"/>
    <row r="39" s="37" customFormat="1" ht="15" x14ac:dyDescent="0.25"/>
    <row r="40" s="37" customFormat="1" ht="15" x14ac:dyDescent="0.25"/>
    <row r="41" s="37" customFormat="1" ht="15" x14ac:dyDescent="0.25"/>
    <row r="42" s="37" customFormat="1" ht="15" x14ac:dyDescent="0.25"/>
    <row r="43" s="37" customFormat="1" ht="15" x14ac:dyDescent="0.25"/>
    <row r="44" s="37" customFormat="1" ht="15" x14ac:dyDescent="0.25"/>
    <row r="45" s="37" customFormat="1" ht="15" x14ac:dyDescent="0.25"/>
    <row r="46" s="37" customFormat="1" ht="15" x14ac:dyDescent="0.25"/>
    <row r="47" s="37" customFormat="1" ht="15" x14ac:dyDescent="0.25"/>
    <row r="48" s="37" customFormat="1" ht="15" x14ac:dyDescent="0.25"/>
    <row r="49" s="37" customFormat="1" ht="15" x14ac:dyDescent="0.25"/>
    <row r="50" s="37" customFormat="1" ht="15" x14ac:dyDescent="0.25"/>
    <row r="51" s="37" customFormat="1" ht="15" x14ac:dyDescent="0.25"/>
    <row r="52" s="37" customFormat="1" ht="15" x14ac:dyDescent="0.25"/>
    <row r="53" s="37" customFormat="1" ht="15" x14ac:dyDescent="0.25"/>
    <row r="54" s="37" customFormat="1" ht="15" x14ac:dyDescent="0.25"/>
    <row r="55" s="37" customFormat="1" ht="15" x14ac:dyDescent="0.25"/>
    <row r="56" s="37" customFormat="1" ht="15" x14ac:dyDescent="0.25"/>
    <row r="57" s="37" customFormat="1" ht="15" x14ac:dyDescent="0.25"/>
    <row r="58" s="37" customFormat="1" ht="15" x14ac:dyDescent="0.25"/>
    <row r="59" s="37" customFormat="1" ht="15" x14ac:dyDescent="0.25"/>
    <row r="60" s="37" customFormat="1" ht="15" x14ac:dyDescent="0.25"/>
    <row r="61" s="37" customFormat="1" ht="15" x14ac:dyDescent="0.25"/>
    <row r="62" s="37" customFormat="1" ht="15" x14ac:dyDescent="0.25"/>
    <row r="63" s="37" customFormat="1" ht="15" x14ac:dyDescent="0.25"/>
    <row r="64" s="37" customFormat="1" ht="15" x14ac:dyDescent="0.25"/>
    <row r="65" s="37" customFormat="1" ht="15" x14ac:dyDescent="0.25"/>
    <row r="66" s="37" customFormat="1" ht="15" x14ac:dyDescent="0.25"/>
    <row r="67" s="37" customFormat="1" ht="15" x14ac:dyDescent="0.25"/>
    <row r="68" s="37" customFormat="1" ht="15" x14ac:dyDescent="0.25"/>
    <row r="69" s="37" customFormat="1" ht="15" x14ac:dyDescent="0.25"/>
    <row r="70" s="37" customFormat="1" ht="15" x14ac:dyDescent="0.25"/>
    <row r="71" s="37" customFormat="1" ht="15" x14ac:dyDescent="0.25"/>
    <row r="72" s="37" customFormat="1" ht="15" x14ac:dyDescent="0.25"/>
    <row r="73" s="37" customFormat="1" ht="15" x14ac:dyDescent="0.25"/>
    <row r="74" s="37" customFormat="1" ht="15" x14ac:dyDescent="0.25"/>
    <row r="75" s="37" customFormat="1" ht="15" x14ac:dyDescent="0.25"/>
    <row r="76" s="37" customFormat="1" ht="15" x14ac:dyDescent="0.25"/>
    <row r="77" s="37" customFormat="1" ht="15" x14ac:dyDescent="0.25"/>
    <row r="78" s="37" customFormat="1" ht="15" x14ac:dyDescent="0.25"/>
    <row r="79" s="37" customFormat="1" ht="15" x14ac:dyDescent="0.25"/>
    <row r="80" s="37" customFormat="1" ht="15" x14ac:dyDescent="0.25"/>
    <row r="81" s="37" customFormat="1" ht="15" x14ac:dyDescent="0.25"/>
    <row r="82" s="37" customFormat="1" ht="15" x14ac:dyDescent="0.25"/>
    <row r="83" s="37" customFormat="1" ht="15" x14ac:dyDescent="0.25"/>
    <row r="84" s="37" customFormat="1" ht="15" x14ac:dyDescent="0.25"/>
    <row r="85" s="37" customFormat="1" ht="15" x14ac:dyDescent="0.25"/>
    <row r="86" s="37" customFormat="1" ht="15" x14ac:dyDescent="0.25"/>
  </sheetData>
  <sheetProtection password="89C2" sheet="1" objects="1" scenarios="1" formatCells="0" selectLockedCells="1"/>
  <mergeCells count="17">
    <mergeCell ref="A25:A28"/>
    <mergeCell ref="B25:C28"/>
    <mergeCell ref="F25:F28"/>
    <mergeCell ref="A17:A20"/>
    <mergeCell ref="B17:C20"/>
    <mergeCell ref="F17:F20"/>
    <mergeCell ref="A21:A24"/>
    <mergeCell ref="B21:C24"/>
    <mergeCell ref="F21:F24"/>
    <mergeCell ref="F3:G3"/>
    <mergeCell ref="F4:G4"/>
    <mergeCell ref="A13:A16"/>
    <mergeCell ref="B13:C16"/>
    <mergeCell ref="F13:F16"/>
    <mergeCell ref="B12:C12"/>
    <mergeCell ref="A7:G7"/>
    <mergeCell ref="A10:G10"/>
  </mergeCells>
  <printOptions horizontalCentered="1"/>
  <pageMargins left="0.25" right="0.25" top="0.3" bottom="0.25" header="0" footer="0"/>
  <pageSetup scale="81" orientation="landscape" r:id="rId1"/>
  <headerFooter alignWithMargins="0">
    <oddFooter>&amp;L2013 CCCCO Forms Package&amp;R10-2013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G86"/>
  <sheetViews>
    <sheetView zoomScale="87" zoomScaleNormal="87" workbookViewId="0">
      <selection activeCell="C9" sqref="C9"/>
    </sheetView>
  </sheetViews>
  <sheetFormatPr defaultRowHeight="10.199999999999999" x14ac:dyDescent="0.2"/>
  <cols>
    <col min="1" max="1" width="7" style="10" customWidth="1"/>
    <col min="2" max="2" width="52.7109375" style="10" customWidth="1"/>
    <col min="3" max="3" width="7.7109375" style="10" customWidth="1"/>
    <col min="4" max="4" width="25.7109375" style="10" customWidth="1"/>
    <col min="5" max="5" width="28.7109375" style="10" customWidth="1"/>
    <col min="6" max="6" width="60.7109375" style="10" customWidth="1"/>
    <col min="7" max="7" width="14.85546875" style="10" customWidth="1"/>
    <col min="8" max="8" width="17.42578125" style="10" customWidth="1"/>
    <col min="9" max="9" width="27.85546875" style="10" customWidth="1"/>
    <col min="10" max="16384" width="9.140625" style="10"/>
  </cols>
  <sheetData>
    <row r="1" spans="1:7" ht="16.2" customHeight="1" x14ac:dyDescent="0.2">
      <c r="A1" s="24" t="s">
        <v>35</v>
      </c>
      <c r="B1" s="24"/>
      <c r="C1" s="24"/>
      <c r="D1" s="25"/>
      <c r="E1" s="25"/>
      <c r="F1" s="6"/>
      <c r="G1" s="6"/>
    </row>
    <row r="2" spans="1:7" ht="16.2" customHeight="1" x14ac:dyDescent="0.2">
      <c r="A2" s="24" t="s">
        <v>253</v>
      </c>
      <c r="B2" s="24"/>
      <c r="C2" s="24"/>
      <c r="D2" s="25"/>
      <c r="E2" s="25"/>
      <c r="F2" s="6"/>
      <c r="G2" s="6"/>
    </row>
    <row r="3" spans="1:7" ht="25.05" customHeight="1" x14ac:dyDescent="0.3">
      <c r="A3" s="25"/>
      <c r="B3" s="25"/>
      <c r="C3" s="25"/>
      <c r="D3" s="25"/>
      <c r="E3" s="60" t="s">
        <v>10</v>
      </c>
      <c r="F3" s="318" t="str">
        <f>IF('Do First'!D12="","",'Do First'!D12)</f>
        <v>Southwestern CCD</v>
      </c>
      <c r="G3" s="318"/>
    </row>
    <row r="4" spans="1:7" ht="25.05" customHeight="1" x14ac:dyDescent="0.3">
      <c r="A4" s="25"/>
      <c r="B4" s="25"/>
      <c r="C4" s="25"/>
      <c r="D4" s="25"/>
      <c r="E4" s="60" t="s">
        <v>11</v>
      </c>
      <c r="F4" s="319" t="str">
        <f>IF('Do First'!D14="","ERROR-College is not within District selected",'Do First'!D14)</f>
        <v>N/A</v>
      </c>
      <c r="G4" s="319"/>
    </row>
    <row r="5" spans="1:7" ht="19.95" customHeight="1" x14ac:dyDescent="0.3">
      <c r="A5" s="25"/>
      <c r="B5" s="25"/>
      <c r="C5" s="25"/>
      <c r="D5" s="25"/>
      <c r="E5" s="60" t="s">
        <v>373</v>
      </c>
      <c r="F5" s="192" t="str">
        <f>'Do First'!D16</f>
        <v>13-177</v>
      </c>
      <c r="G5" s="193"/>
    </row>
    <row r="6" spans="1:7" x14ac:dyDescent="0.2">
      <c r="A6" s="6"/>
      <c r="B6" s="6"/>
      <c r="C6" s="6"/>
      <c r="D6" s="6"/>
      <c r="E6" s="6"/>
      <c r="F6" s="6"/>
      <c r="G6" s="6"/>
    </row>
    <row r="7" spans="1:7" ht="21" x14ac:dyDescent="0.4">
      <c r="A7" s="246" t="s">
        <v>244</v>
      </c>
      <c r="B7" s="246"/>
      <c r="C7" s="246"/>
      <c r="D7" s="246"/>
      <c r="E7" s="246"/>
      <c r="F7" s="246"/>
      <c r="G7" s="246"/>
    </row>
    <row r="8" spans="1:7" ht="4.95" customHeight="1" thickBot="1" x14ac:dyDescent="0.25">
      <c r="A8" s="6"/>
      <c r="B8" s="6"/>
      <c r="C8" s="6"/>
      <c r="D8" s="6"/>
      <c r="E8" s="6"/>
      <c r="F8" s="6"/>
      <c r="G8" s="6"/>
    </row>
    <row r="9" spans="1:7" s="197" customFormat="1" ht="21.6" customHeight="1" x14ac:dyDescent="0.2">
      <c r="A9" s="198"/>
      <c r="B9" s="199" t="s">
        <v>454</v>
      </c>
      <c r="C9" s="203" t="s">
        <v>1</v>
      </c>
      <c r="D9" s="194"/>
      <c r="E9" s="194"/>
      <c r="F9" s="195"/>
      <c r="G9" s="196"/>
    </row>
    <row r="10" spans="1:7" s="37" customFormat="1" ht="85.05" customHeight="1" thickBot="1" x14ac:dyDescent="0.3">
      <c r="A10" s="334"/>
      <c r="B10" s="335"/>
      <c r="C10" s="335"/>
      <c r="D10" s="335"/>
      <c r="E10" s="335"/>
      <c r="F10" s="335"/>
      <c r="G10" s="336"/>
    </row>
    <row r="11" spans="1:7" s="37" customFormat="1" ht="6" customHeight="1" thickBot="1" x14ac:dyDescent="0.3">
      <c r="A11" s="103"/>
      <c r="B11" s="103"/>
      <c r="C11" s="103"/>
      <c r="D11" s="103"/>
      <c r="E11" s="103"/>
      <c r="F11" s="103"/>
      <c r="G11" s="103"/>
    </row>
    <row r="12" spans="1:7" s="118" customFormat="1" ht="37.200000000000003" customHeight="1" thickBot="1" x14ac:dyDescent="0.3">
      <c r="A12" s="150" t="s">
        <v>433</v>
      </c>
      <c r="B12" s="332" t="s">
        <v>245</v>
      </c>
      <c r="C12" s="333"/>
      <c r="D12" s="157" t="s">
        <v>246</v>
      </c>
      <c r="E12" s="152" t="s">
        <v>247</v>
      </c>
      <c r="F12" s="150" t="s">
        <v>248</v>
      </c>
      <c r="G12" s="152" t="s">
        <v>249</v>
      </c>
    </row>
    <row r="13" spans="1:7" s="118" customFormat="1" ht="24" customHeight="1" x14ac:dyDescent="0.25">
      <c r="A13" s="320" t="s">
        <v>455</v>
      </c>
      <c r="B13" s="323"/>
      <c r="C13" s="324"/>
      <c r="D13" s="200"/>
      <c r="E13" s="200"/>
      <c r="F13" s="329"/>
      <c r="G13" s="154"/>
    </row>
    <row r="14" spans="1:7" s="118" customFormat="1" ht="24" customHeight="1" x14ac:dyDescent="0.25">
      <c r="A14" s="321"/>
      <c r="B14" s="325"/>
      <c r="C14" s="326"/>
      <c r="D14" s="201"/>
      <c r="E14" s="201"/>
      <c r="F14" s="330"/>
      <c r="G14" s="155"/>
    </row>
    <row r="15" spans="1:7" s="118" customFormat="1" ht="24" customHeight="1" x14ac:dyDescent="0.25">
      <c r="A15" s="321"/>
      <c r="B15" s="325"/>
      <c r="C15" s="326"/>
      <c r="D15" s="201"/>
      <c r="E15" s="201"/>
      <c r="F15" s="330"/>
      <c r="G15" s="155"/>
    </row>
    <row r="16" spans="1:7" s="118" customFormat="1" ht="24" customHeight="1" thickBot="1" x14ac:dyDescent="0.3">
      <c r="A16" s="322"/>
      <c r="B16" s="327"/>
      <c r="C16" s="328"/>
      <c r="D16" s="202"/>
      <c r="E16" s="202"/>
      <c r="F16" s="331"/>
      <c r="G16" s="156"/>
    </row>
    <row r="17" spans="1:7" s="118" customFormat="1" ht="24" customHeight="1" x14ac:dyDescent="0.25">
      <c r="A17" s="320"/>
      <c r="B17" s="323"/>
      <c r="C17" s="324"/>
      <c r="D17" s="200"/>
      <c r="E17" s="200"/>
      <c r="F17" s="329"/>
      <c r="G17" s="154"/>
    </row>
    <row r="18" spans="1:7" s="118" customFormat="1" ht="24" customHeight="1" x14ac:dyDescent="0.25">
      <c r="A18" s="321"/>
      <c r="B18" s="325"/>
      <c r="C18" s="326"/>
      <c r="D18" s="201"/>
      <c r="E18" s="201"/>
      <c r="F18" s="330"/>
      <c r="G18" s="155"/>
    </row>
    <row r="19" spans="1:7" s="118" customFormat="1" ht="24" customHeight="1" x14ac:dyDescent="0.25">
      <c r="A19" s="321"/>
      <c r="B19" s="325"/>
      <c r="C19" s="326"/>
      <c r="D19" s="201"/>
      <c r="E19" s="201"/>
      <c r="F19" s="330"/>
      <c r="G19" s="155"/>
    </row>
    <row r="20" spans="1:7" s="118" customFormat="1" ht="24" customHeight="1" thickBot="1" x14ac:dyDescent="0.3">
      <c r="A20" s="322"/>
      <c r="B20" s="327"/>
      <c r="C20" s="328"/>
      <c r="D20" s="202"/>
      <c r="E20" s="202"/>
      <c r="F20" s="331"/>
      <c r="G20" s="156"/>
    </row>
    <row r="21" spans="1:7" s="118" customFormat="1" ht="24" customHeight="1" x14ac:dyDescent="0.25">
      <c r="A21" s="320"/>
      <c r="B21" s="323"/>
      <c r="C21" s="324"/>
      <c r="D21" s="200"/>
      <c r="E21" s="200"/>
      <c r="F21" s="329"/>
      <c r="G21" s="154"/>
    </row>
    <row r="22" spans="1:7" s="118" customFormat="1" ht="24" customHeight="1" x14ac:dyDescent="0.25">
      <c r="A22" s="321"/>
      <c r="B22" s="325"/>
      <c r="C22" s="326"/>
      <c r="D22" s="201"/>
      <c r="E22" s="201"/>
      <c r="F22" s="330"/>
      <c r="G22" s="155"/>
    </row>
    <row r="23" spans="1:7" s="118" customFormat="1" ht="24" customHeight="1" x14ac:dyDescent="0.25">
      <c r="A23" s="321"/>
      <c r="B23" s="325"/>
      <c r="C23" s="326"/>
      <c r="D23" s="201"/>
      <c r="E23" s="201"/>
      <c r="F23" s="330"/>
      <c r="G23" s="155"/>
    </row>
    <row r="24" spans="1:7" s="118" customFormat="1" ht="24" customHeight="1" thickBot="1" x14ac:dyDescent="0.3">
      <c r="A24" s="322"/>
      <c r="B24" s="327"/>
      <c r="C24" s="328"/>
      <c r="D24" s="202"/>
      <c r="E24" s="202"/>
      <c r="F24" s="331"/>
      <c r="G24" s="156"/>
    </row>
    <row r="25" spans="1:7" s="118" customFormat="1" ht="24" customHeight="1" x14ac:dyDescent="0.25">
      <c r="A25" s="320"/>
      <c r="B25" s="323"/>
      <c r="C25" s="324"/>
      <c r="D25" s="200"/>
      <c r="E25" s="200"/>
      <c r="F25" s="329"/>
      <c r="G25" s="154"/>
    </row>
    <row r="26" spans="1:7" s="118" customFormat="1" ht="24" customHeight="1" x14ac:dyDescent="0.25">
      <c r="A26" s="321"/>
      <c r="B26" s="325"/>
      <c r="C26" s="326"/>
      <c r="D26" s="201"/>
      <c r="E26" s="201"/>
      <c r="F26" s="330"/>
      <c r="G26" s="155"/>
    </row>
    <row r="27" spans="1:7" s="118" customFormat="1" ht="24" customHeight="1" x14ac:dyDescent="0.25">
      <c r="A27" s="321"/>
      <c r="B27" s="325"/>
      <c r="C27" s="326"/>
      <c r="D27" s="201"/>
      <c r="E27" s="201"/>
      <c r="F27" s="330"/>
      <c r="G27" s="155"/>
    </row>
    <row r="28" spans="1:7" s="118" customFormat="1" ht="24" customHeight="1" thickBot="1" x14ac:dyDescent="0.3">
      <c r="A28" s="322"/>
      <c r="B28" s="327"/>
      <c r="C28" s="328"/>
      <c r="D28" s="202"/>
      <c r="E28" s="202"/>
      <c r="F28" s="331"/>
      <c r="G28" s="156"/>
    </row>
    <row r="29" spans="1:7" s="37" customFormat="1" ht="3" customHeight="1" x14ac:dyDescent="0.25"/>
    <row r="30" spans="1:7" s="37" customFormat="1" ht="13.05" customHeight="1" x14ac:dyDescent="0.25">
      <c r="A30" s="10" t="s">
        <v>459</v>
      </c>
      <c r="B30" s="10"/>
      <c r="C30" s="10"/>
    </row>
    <row r="31" spans="1:7" s="37" customFormat="1" ht="13.05" customHeight="1" x14ac:dyDescent="0.25">
      <c r="A31" s="10"/>
      <c r="B31" s="10"/>
      <c r="C31" s="10"/>
    </row>
    <row r="32" spans="1:7" s="37" customFormat="1" ht="15" x14ac:dyDescent="0.25"/>
    <row r="33" s="37" customFormat="1" ht="15" x14ac:dyDescent="0.25"/>
    <row r="34" s="37" customFormat="1" ht="15" x14ac:dyDescent="0.25"/>
    <row r="35" s="37" customFormat="1" ht="15" x14ac:dyDescent="0.25"/>
    <row r="36" s="37" customFormat="1" ht="15" x14ac:dyDescent="0.25"/>
    <row r="37" s="37" customFormat="1" ht="15" x14ac:dyDescent="0.25"/>
    <row r="38" s="37" customFormat="1" ht="15" x14ac:dyDescent="0.25"/>
    <row r="39" s="37" customFormat="1" ht="15" x14ac:dyDescent="0.25"/>
    <row r="40" s="37" customFormat="1" ht="15" x14ac:dyDescent="0.25"/>
    <row r="41" s="37" customFormat="1" ht="15" x14ac:dyDescent="0.25"/>
    <row r="42" s="37" customFormat="1" ht="15" x14ac:dyDescent="0.25"/>
    <row r="43" s="37" customFormat="1" ht="15" x14ac:dyDescent="0.25"/>
    <row r="44" s="37" customFormat="1" ht="15" x14ac:dyDescent="0.25"/>
    <row r="45" s="37" customFormat="1" ht="15" x14ac:dyDescent="0.25"/>
    <row r="46" s="37" customFormat="1" ht="15" x14ac:dyDescent="0.25"/>
    <row r="47" s="37" customFormat="1" ht="15" x14ac:dyDescent="0.25"/>
    <row r="48" s="37" customFormat="1" ht="15" x14ac:dyDescent="0.25"/>
    <row r="49" s="37" customFormat="1" ht="15" x14ac:dyDescent="0.25"/>
    <row r="50" s="37" customFormat="1" ht="15" x14ac:dyDescent="0.25"/>
    <row r="51" s="37" customFormat="1" ht="15" x14ac:dyDescent="0.25"/>
    <row r="52" s="37" customFormat="1" ht="15" x14ac:dyDescent="0.25"/>
    <row r="53" s="37" customFormat="1" ht="15" x14ac:dyDescent="0.25"/>
    <row r="54" s="37" customFormat="1" ht="15" x14ac:dyDescent="0.25"/>
    <row r="55" s="37" customFormat="1" ht="15" x14ac:dyDescent="0.25"/>
    <row r="56" s="37" customFormat="1" ht="15" x14ac:dyDescent="0.25"/>
    <row r="57" s="37" customFormat="1" ht="15" x14ac:dyDescent="0.25"/>
    <row r="58" s="37" customFormat="1" ht="15" x14ac:dyDescent="0.25"/>
    <row r="59" s="37" customFormat="1" ht="15" x14ac:dyDescent="0.25"/>
    <row r="60" s="37" customFormat="1" ht="15" x14ac:dyDescent="0.25"/>
    <row r="61" s="37" customFormat="1" ht="15" x14ac:dyDescent="0.25"/>
    <row r="62" s="37" customFormat="1" ht="15" x14ac:dyDescent="0.25"/>
    <row r="63" s="37" customFormat="1" ht="15" x14ac:dyDescent="0.25"/>
    <row r="64" s="37" customFormat="1" ht="15" x14ac:dyDescent="0.25"/>
    <row r="65" s="37" customFormat="1" ht="15" x14ac:dyDescent="0.25"/>
    <row r="66" s="37" customFormat="1" ht="15" x14ac:dyDescent="0.25"/>
    <row r="67" s="37" customFormat="1" ht="15" x14ac:dyDescent="0.25"/>
    <row r="68" s="37" customFormat="1" ht="15" x14ac:dyDescent="0.25"/>
    <row r="69" s="37" customFormat="1" ht="15" x14ac:dyDescent="0.25"/>
    <row r="70" s="37" customFormat="1" ht="15" x14ac:dyDescent="0.25"/>
    <row r="71" s="37" customFormat="1" ht="15" x14ac:dyDescent="0.25"/>
    <row r="72" s="37" customFormat="1" ht="15" x14ac:dyDescent="0.25"/>
    <row r="73" s="37" customFormat="1" ht="15" x14ac:dyDescent="0.25"/>
    <row r="74" s="37" customFormat="1" ht="15" x14ac:dyDescent="0.25"/>
    <row r="75" s="37" customFormat="1" ht="15" x14ac:dyDescent="0.25"/>
    <row r="76" s="37" customFormat="1" ht="15" x14ac:dyDescent="0.25"/>
    <row r="77" s="37" customFormat="1" ht="15" x14ac:dyDescent="0.25"/>
    <row r="78" s="37" customFormat="1" ht="15" x14ac:dyDescent="0.25"/>
    <row r="79" s="37" customFormat="1" ht="15" x14ac:dyDescent="0.25"/>
    <row r="80" s="37" customFormat="1" ht="15" x14ac:dyDescent="0.25"/>
    <row r="81" s="37" customFormat="1" ht="15" x14ac:dyDescent="0.25"/>
    <row r="82" s="37" customFormat="1" ht="15" x14ac:dyDescent="0.25"/>
    <row r="83" s="37" customFormat="1" ht="15" x14ac:dyDescent="0.25"/>
    <row r="84" s="37" customFormat="1" ht="15" x14ac:dyDescent="0.25"/>
    <row r="85" s="37" customFormat="1" ht="15" x14ac:dyDescent="0.25"/>
    <row r="86" s="37" customFormat="1" ht="15" x14ac:dyDescent="0.25"/>
  </sheetData>
  <sheetProtection password="89C2" sheet="1" objects="1" scenarios="1" formatCells="0" selectLockedCells="1"/>
  <mergeCells count="17">
    <mergeCell ref="A13:A16"/>
    <mergeCell ref="B13:C16"/>
    <mergeCell ref="F13:F16"/>
    <mergeCell ref="F3:G3"/>
    <mergeCell ref="F4:G4"/>
    <mergeCell ref="A7:G7"/>
    <mergeCell ref="A10:G10"/>
    <mergeCell ref="B12:C12"/>
    <mergeCell ref="A25:A28"/>
    <mergeCell ref="B25:C28"/>
    <mergeCell ref="F25:F28"/>
    <mergeCell ref="A17:A20"/>
    <mergeCell ref="B17:C20"/>
    <mergeCell ref="F17:F20"/>
    <mergeCell ref="A21:A24"/>
    <mergeCell ref="B21:C24"/>
    <mergeCell ref="F21:F24"/>
  </mergeCells>
  <printOptions horizontalCentered="1"/>
  <pageMargins left="0.25" right="0.25" top="0.3" bottom="0.25" header="0" footer="0"/>
  <pageSetup scale="81" orientation="landscape" r:id="rId1"/>
  <headerFooter alignWithMargins="0">
    <oddFooter>&amp;L2013 CCCCO Forms Package&amp;R10-2013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G86"/>
  <sheetViews>
    <sheetView zoomScale="87" zoomScaleNormal="87" workbookViewId="0">
      <selection activeCell="C9" sqref="C9"/>
    </sheetView>
  </sheetViews>
  <sheetFormatPr defaultRowHeight="10.199999999999999" x14ac:dyDescent="0.2"/>
  <cols>
    <col min="1" max="1" width="7" style="10" customWidth="1"/>
    <col min="2" max="2" width="52.7109375" style="10" customWidth="1"/>
    <col min="3" max="3" width="7.7109375" style="10" customWidth="1"/>
    <col min="4" max="4" width="25.7109375" style="10" customWidth="1"/>
    <col min="5" max="5" width="28.7109375" style="10" customWidth="1"/>
    <col min="6" max="6" width="60.7109375" style="10" customWidth="1"/>
    <col min="7" max="7" width="14.85546875" style="10" customWidth="1"/>
    <col min="8" max="8" width="17.42578125" style="10" customWidth="1"/>
    <col min="9" max="9" width="27.85546875" style="10" customWidth="1"/>
    <col min="10" max="16384" width="9.140625" style="10"/>
  </cols>
  <sheetData>
    <row r="1" spans="1:7" ht="16.2" customHeight="1" x14ac:dyDescent="0.2">
      <c r="A1" s="24" t="s">
        <v>35</v>
      </c>
      <c r="B1" s="24"/>
      <c r="C1" s="24"/>
      <c r="D1" s="25"/>
      <c r="E1" s="25"/>
      <c r="F1" s="6"/>
      <c r="G1" s="6"/>
    </row>
    <row r="2" spans="1:7" ht="16.2" customHeight="1" x14ac:dyDescent="0.2">
      <c r="A2" s="24" t="s">
        <v>253</v>
      </c>
      <c r="B2" s="24"/>
      <c r="C2" s="24"/>
      <c r="D2" s="25"/>
      <c r="E2" s="25"/>
      <c r="F2" s="6"/>
      <c r="G2" s="6"/>
    </row>
    <row r="3" spans="1:7" ht="25.05" customHeight="1" x14ac:dyDescent="0.3">
      <c r="A3" s="25"/>
      <c r="B3" s="25"/>
      <c r="C3" s="25"/>
      <c r="D3" s="25"/>
      <c r="E3" s="60" t="s">
        <v>10</v>
      </c>
      <c r="F3" s="318" t="str">
        <f>IF('Do First'!D12="","",'Do First'!D12)</f>
        <v>Southwestern CCD</v>
      </c>
      <c r="G3" s="318"/>
    </row>
    <row r="4" spans="1:7" ht="25.05" customHeight="1" x14ac:dyDescent="0.3">
      <c r="A4" s="25"/>
      <c r="B4" s="25"/>
      <c r="C4" s="25"/>
      <c r="D4" s="25"/>
      <c r="E4" s="60" t="s">
        <v>11</v>
      </c>
      <c r="F4" s="319" t="str">
        <f>IF('Do First'!D14="","ERROR-College is not within District selected",'Do First'!D14)</f>
        <v>N/A</v>
      </c>
      <c r="G4" s="319"/>
    </row>
    <row r="5" spans="1:7" ht="19.95" customHeight="1" x14ac:dyDescent="0.3">
      <c r="A5" s="25"/>
      <c r="B5" s="25"/>
      <c r="C5" s="25"/>
      <c r="D5" s="25"/>
      <c r="E5" s="60" t="s">
        <v>373</v>
      </c>
      <c r="F5" s="192" t="str">
        <f>'Do First'!D16</f>
        <v>13-177</v>
      </c>
      <c r="G5" s="193"/>
    </row>
    <row r="6" spans="1:7" x14ac:dyDescent="0.2">
      <c r="A6" s="6"/>
      <c r="B6" s="6"/>
      <c r="C6" s="6"/>
      <c r="D6" s="6"/>
      <c r="E6" s="6"/>
      <c r="F6" s="6"/>
      <c r="G6" s="6"/>
    </row>
    <row r="7" spans="1:7" ht="21" x14ac:dyDescent="0.4">
      <c r="A7" s="246" t="s">
        <v>244</v>
      </c>
      <c r="B7" s="246"/>
      <c r="C7" s="246"/>
      <c r="D7" s="246"/>
      <c r="E7" s="246"/>
      <c r="F7" s="246"/>
      <c r="G7" s="246"/>
    </row>
    <row r="8" spans="1:7" ht="4.95" customHeight="1" thickBot="1" x14ac:dyDescent="0.25">
      <c r="A8" s="6"/>
      <c r="B8" s="6"/>
      <c r="C8" s="6"/>
      <c r="D8" s="6"/>
      <c r="E8" s="6"/>
      <c r="F8" s="6"/>
      <c r="G8" s="6"/>
    </row>
    <row r="9" spans="1:7" s="197" customFormat="1" ht="21.6" customHeight="1" x14ac:dyDescent="0.2">
      <c r="A9" s="198"/>
      <c r="B9" s="199" t="s">
        <v>454</v>
      </c>
      <c r="C9" s="203" t="s">
        <v>2</v>
      </c>
      <c r="D9" s="194"/>
      <c r="E9" s="194"/>
      <c r="F9" s="195"/>
      <c r="G9" s="196"/>
    </row>
    <row r="10" spans="1:7" s="37" customFormat="1" ht="85.05" customHeight="1" thickBot="1" x14ac:dyDescent="0.3">
      <c r="A10" s="334"/>
      <c r="B10" s="335"/>
      <c r="C10" s="335"/>
      <c r="D10" s="335"/>
      <c r="E10" s="335"/>
      <c r="F10" s="335"/>
      <c r="G10" s="336"/>
    </row>
    <row r="11" spans="1:7" s="37" customFormat="1" ht="6" customHeight="1" thickBot="1" x14ac:dyDescent="0.3">
      <c r="A11" s="103"/>
      <c r="B11" s="103"/>
      <c r="C11" s="103"/>
      <c r="D11" s="103"/>
      <c r="E11" s="103"/>
      <c r="F11" s="103"/>
      <c r="G11" s="103"/>
    </row>
    <row r="12" spans="1:7" s="118" customFormat="1" ht="37.200000000000003" customHeight="1" thickBot="1" x14ac:dyDescent="0.3">
      <c r="A12" s="150" t="s">
        <v>433</v>
      </c>
      <c r="B12" s="332" t="s">
        <v>245</v>
      </c>
      <c r="C12" s="333"/>
      <c r="D12" s="157" t="s">
        <v>246</v>
      </c>
      <c r="E12" s="152" t="s">
        <v>247</v>
      </c>
      <c r="F12" s="150" t="s">
        <v>248</v>
      </c>
      <c r="G12" s="152" t="s">
        <v>249</v>
      </c>
    </row>
    <row r="13" spans="1:7" s="118" customFormat="1" ht="24" customHeight="1" x14ac:dyDescent="0.25">
      <c r="A13" s="320" t="s">
        <v>456</v>
      </c>
      <c r="B13" s="323"/>
      <c r="C13" s="324"/>
      <c r="D13" s="200"/>
      <c r="E13" s="200"/>
      <c r="F13" s="329"/>
      <c r="G13" s="154"/>
    </row>
    <row r="14" spans="1:7" s="118" customFormat="1" ht="24" customHeight="1" x14ac:dyDescent="0.25">
      <c r="A14" s="321"/>
      <c r="B14" s="325"/>
      <c r="C14" s="326"/>
      <c r="D14" s="201"/>
      <c r="E14" s="201"/>
      <c r="F14" s="330"/>
      <c r="G14" s="155"/>
    </row>
    <row r="15" spans="1:7" s="118" customFormat="1" ht="24" customHeight="1" x14ac:dyDescent="0.25">
      <c r="A15" s="321"/>
      <c r="B15" s="325"/>
      <c r="C15" s="326"/>
      <c r="D15" s="201"/>
      <c r="E15" s="201"/>
      <c r="F15" s="330"/>
      <c r="G15" s="155"/>
    </row>
    <row r="16" spans="1:7" s="118" customFormat="1" ht="24" customHeight="1" thickBot="1" x14ac:dyDescent="0.3">
      <c r="A16" s="322"/>
      <c r="B16" s="327"/>
      <c r="C16" s="328"/>
      <c r="D16" s="202"/>
      <c r="E16" s="202"/>
      <c r="F16" s="331"/>
      <c r="G16" s="156"/>
    </row>
    <row r="17" spans="1:7" s="118" customFormat="1" ht="24" customHeight="1" x14ac:dyDescent="0.25">
      <c r="A17" s="320"/>
      <c r="B17" s="323"/>
      <c r="C17" s="324"/>
      <c r="D17" s="200"/>
      <c r="E17" s="200"/>
      <c r="F17" s="329"/>
      <c r="G17" s="154"/>
    </row>
    <row r="18" spans="1:7" s="118" customFormat="1" ht="24" customHeight="1" x14ac:dyDescent="0.25">
      <c r="A18" s="321"/>
      <c r="B18" s="325"/>
      <c r="C18" s="326"/>
      <c r="D18" s="201"/>
      <c r="E18" s="201"/>
      <c r="F18" s="330"/>
      <c r="G18" s="155"/>
    </row>
    <row r="19" spans="1:7" s="118" customFormat="1" ht="24" customHeight="1" x14ac:dyDescent="0.25">
      <c r="A19" s="321"/>
      <c r="B19" s="325"/>
      <c r="C19" s="326"/>
      <c r="D19" s="201"/>
      <c r="E19" s="201"/>
      <c r="F19" s="330"/>
      <c r="G19" s="155"/>
    </row>
    <row r="20" spans="1:7" s="118" customFormat="1" ht="24" customHeight="1" thickBot="1" x14ac:dyDescent="0.3">
      <c r="A20" s="322"/>
      <c r="B20" s="327"/>
      <c r="C20" s="328"/>
      <c r="D20" s="202"/>
      <c r="E20" s="202"/>
      <c r="F20" s="331"/>
      <c r="G20" s="156"/>
    </row>
    <row r="21" spans="1:7" s="118" customFormat="1" ht="24" customHeight="1" x14ac:dyDescent="0.25">
      <c r="A21" s="320"/>
      <c r="B21" s="323"/>
      <c r="C21" s="324"/>
      <c r="D21" s="200"/>
      <c r="E21" s="200"/>
      <c r="F21" s="329"/>
      <c r="G21" s="154"/>
    </row>
    <row r="22" spans="1:7" s="118" customFormat="1" ht="24" customHeight="1" x14ac:dyDescent="0.25">
      <c r="A22" s="321"/>
      <c r="B22" s="325"/>
      <c r="C22" s="326"/>
      <c r="D22" s="201"/>
      <c r="E22" s="201"/>
      <c r="F22" s="330"/>
      <c r="G22" s="155"/>
    </row>
    <row r="23" spans="1:7" s="118" customFormat="1" ht="24" customHeight="1" x14ac:dyDescent="0.25">
      <c r="A23" s="321"/>
      <c r="B23" s="325"/>
      <c r="C23" s="326"/>
      <c r="D23" s="201"/>
      <c r="E23" s="201"/>
      <c r="F23" s="330"/>
      <c r="G23" s="155"/>
    </row>
    <row r="24" spans="1:7" s="118" customFormat="1" ht="24" customHeight="1" thickBot="1" x14ac:dyDescent="0.3">
      <c r="A24" s="322"/>
      <c r="B24" s="327"/>
      <c r="C24" s="328"/>
      <c r="D24" s="202"/>
      <c r="E24" s="202"/>
      <c r="F24" s="331"/>
      <c r="G24" s="156"/>
    </row>
    <row r="25" spans="1:7" s="118" customFormat="1" ht="24" customHeight="1" x14ac:dyDescent="0.25">
      <c r="A25" s="320"/>
      <c r="B25" s="323"/>
      <c r="C25" s="324"/>
      <c r="D25" s="200"/>
      <c r="E25" s="200"/>
      <c r="F25" s="329"/>
      <c r="G25" s="154"/>
    </row>
    <row r="26" spans="1:7" s="118" customFormat="1" ht="24" customHeight="1" x14ac:dyDescent="0.25">
      <c r="A26" s="321"/>
      <c r="B26" s="325"/>
      <c r="C26" s="326"/>
      <c r="D26" s="201"/>
      <c r="E26" s="201"/>
      <c r="F26" s="330"/>
      <c r="G26" s="155"/>
    </row>
    <row r="27" spans="1:7" s="118" customFormat="1" ht="24" customHeight="1" x14ac:dyDescent="0.25">
      <c r="A27" s="321"/>
      <c r="B27" s="325"/>
      <c r="C27" s="326"/>
      <c r="D27" s="201"/>
      <c r="E27" s="201"/>
      <c r="F27" s="330"/>
      <c r="G27" s="155"/>
    </row>
    <row r="28" spans="1:7" s="118" customFormat="1" ht="24" customHeight="1" thickBot="1" x14ac:dyDescent="0.3">
      <c r="A28" s="322"/>
      <c r="B28" s="327"/>
      <c r="C28" s="328"/>
      <c r="D28" s="202"/>
      <c r="E28" s="202"/>
      <c r="F28" s="331"/>
      <c r="G28" s="156"/>
    </row>
    <row r="29" spans="1:7" s="37" customFormat="1" ht="3" customHeight="1" x14ac:dyDescent="0.25"/>
    <row r="30" spans="1:7" s="37" customFormat="1" ht="13.05" customHeight="1" x14ac:dyDescent="0.25">
      <c r="A30" s="10" t="s">
        <v>459</v>
      </c>
      <c r="B30" s="10"/>
      <c r="C30" s="10"/>
    </row>
    <row r="31" spans="1:7" s="37" customFormat="1" ht="13.05" customHeight="1" x14ac:dyDescent="0.25">
      <c r="A31" s="10"/>
      <c r="B31" s="10"/>
      <c r="C31" s="10"/>
    </row>
    <row r="32" spans="1:7" s="37" customFormat="1" ht="15" x14ac:dyDescent="0.25"/>
    <row r="33" s="37" customFormat="1" ht="15" x14ac:dyDescent="0.25"/>
    <row r="34" s="37" customFormat="1" ht="15" x14ac:dyDescent="0.25"/>
    <row r="35" s="37" customFormat="1" ht="15" x14ac:dyDescent="0.25"/>
    <row r="36" s="37" customFormat="1" ht="15" x14ac:dyDescent="0.25"/>
    <row r="37" s="37" customFormat="1" ht="15" x14ac:dyDescent="0.25"/>
    <row r="38" s="37" customFormat="1" ht="15" x14ac:dyDescent="0.25"/>
    <row r="39" s="37" customFormat="1" ht="15" x14ac:dyDescent="0.25"/>
    <row r="40" s="37" customFormat="1" ht="15" x14ac:dyDescent="0.25"/>
    <row r="41" s="37" customFormat="1" ht="15" x14ac:dyDescent="0.25"/>
    <row r="42" s="37" customFormat="1" ht="15" x14ac:dyDescent="0.25"/>
    <row r="43" s="37" customFormat="1" ht="15" x14ac:dyDescent="0.25"/>
    <row r="44" s="37" customFormat="1" ht="15" x14ac:dyDescent="0.25"/>
    <row r="45" s="37" customFormat="1" ht="15" x14ac:dyDescent="0.25"/>
    <row r="46" s="37" customFormat="1" ht="15" x14ac:dyDescent="0.25"/>
    <row r="47" s="37" customFormat="1" ht="15" x14ac:dyDescent="0.25"/>
    <row r="48" s="37" customFormat="1" ht="15" x14ac:dyDescent="0.25"/>
    <row r="49" s="37" customFormat="1" ht="15" x14ac:dyDescent="0.25"/>
    <row r="50" s="37" customFormat="1" ht="15" x14ac:dyDescent="0.25"/>
    <row r="51" s="37" customFormat="1" ht="15" x14ac:dyDescent="0.25"/>
    <row r="52" s="37" customFormat="1" ht="15" x14ac:dyDescent="0.25"/>
    <row r="53" s="37" customFormat="1" ht="15" x14ac:dyDescent="0.25"/>
    <row r="54" s="37" customFormat="1" ht="15" x14ac:dyDescent="0.25"/>
    <row r="55" s="37" customFormat="1" ht="15" x14ac:dyDescent="0.25"/>
    <row r="56" s="37" customFormat="1" ht="15" x14ac:dyDescent="0.25"/>
    <row r="57" s="37" customFormat="1" ht="15" x14ac:dyDescent="0.25"/>
    <row r="58" s="37" customFormat="1" ht="15" x14ac:dyDescent="0.25"/>
    <row r="59" s="37" customFormat="1" ht="15" x14ac:dyDescent="0.25"/>
    <row r="60" s="37" customFormat="1" ht="15" x14ac:dyDescent="0.25"/>
    <row r="61" s="37" customFormat="1" ht="15" x14ac:dyDescent="0.25"/>
    <row r="62" s="37" customFormat="1" ht="15" x14ac:dyDescent="0.25"/>
    <row r="63" s="37" customFormat="1" ht="15" x14ac:dyDescent="0.25"/>
    <row r="64" s="37" customFormat="1" ht="15" x14ac:dyDescent="0.25"/>
    <row r="65" s="37" customFormat="1" ht="15" x14ac:dyDescent="0.25"/>
    <row r="66" s="37" customFormat="1" ht="15" x14ac:dyDescent="0.25"/>
    <row r="67" s="37" customFormat="1" ht="15" x14ac:dyDescent="0.25"/>
    <row r="68" s="37" customFormat="1" ht="15" x14ac:dyDescent="0.25"/>
    <row r="69" s="37" customFormat="1" ht="15" x14ac:dyDescent="0.25"/>
    <row r="70" s="37" customFormat="1" ht="15" x14ac:dyDescent="0.25"/>
    <row r="71" s="37" customFormat="1" ht="15" x14ac:dyDescent="0.25"/>
    <row r="72" s="37" customFormat="1" ht="15" x14ac:dyDescent="0.25"/>
    <row r="73" s="37" customFormat="1" ht="15" x14ac:dyDescent="0.25"/>
    <row r="74" s="37" customFormat="1" ht="15" x14ac:dyDescent="0.25"/>
    <row r="75" s="37" customFormat="1" ht="15" x14ac:dyDescent="0.25"/>
    <row r="76" s="37" customFormat="1" ht="15" x14ac:dyDescent="0.25"/>
    <row r="77" s="37" customFormat="1" ht="15" x14ac:dyDescent="0.25"/>
    <row r="78" s="37" customFormat="1" ht="15" x14ac:dyDescent="0.25"/>
    <row r="79" s="37" customFormat="1" ht="15" x14ac:dyDescent="0.25"/>
    <row r="80" s="37" customFormat="1" ht="15" x14ac:dyDescent="0.25"/>
    <row r="81" s="37" customFormat="1" ht="15" x14ac:dyDescent="0.25"/>
    <row r="82" s="37" customFormat="1" ht="15" x14ac:dyDescent="0.25"/>
    <row r="83" s="37" customFormat="1" ht="15" x14ac:dyDescent="0.25"/>
    <row r="84" s="37" customFormat="1" ht="15" x14ac:dyDescent="0.25"/>
    <row r="85" s="37" customFormat="1" ht="15" x14ac:dyDescent="0.25"/>
    <row r="86" s="37" customFormat="1" ht="15" x14ac:dyDescent="0.25"/>
  </sheetData>
  <sheetProtection password="89C2" sheet="1" objects="1" scenarios="1" formatCells="0" selectLockedCells="1"/>
  <mergeCells count="17">
    <mergeCell ref="A13:A16"/>
    <mergeCell ref="B13:C16"/>
    <mergeCell ref="F13:F16"/>
    <mergeCell ref="F3:G3"/>
    <mergeCell ref="F4:G4"/>
    <mergeCell ref="A7:G7"/>
    <mergeCell ref="A10:G10"/>
    <mergeCell ref="B12:C12"/>
    <mergeCell ref="A25:A28"/>
    <mergeCell ref="B25:C28"/>
    <mergeCell ref="F25:F28"/>
    <mergeCell ref="A17:A20"/>
    <mergeCell ref="B17:C20"/>
    <mergeCell ref="F17:F20"/>
    <mergeCell ref="A21:A24"/>
    <mergeCell ref="B21:C24"/>
    <mergeCell ref="F21:F24"/>
  </mergeCells>
  <printOptions horizontalCentered="1"/>
  <pageMargins left="0.25" right="0.25" top="0.3" bottom="0.25" header="0" footer="0"/>
  <pageSetup scale="81" orientation="landscape" r:id="rId1"/>
  <headerFooter alignWithMargins="0">
    <oddFooter>&amp;L2013 CCCCO Forms Package&amp;R10-2013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243</vt:i4>
      </vt:variant>
    </vt:vector>
  </HeadingPairs>
  <TitlesOfParts>
    <vt:vector size="258" baseType="lpstr">
      <vt:lpstr>Do First</vt:lpstr>
      <vt:lpstr>Contact Page</vt:lpstr>
      <vt:lpstr>Budget Summary</vt:lpstr>
      <vt:lpstr>Budget Detail Sheet</vt:lpstr>
      <vt:lpstr>Budget Detail Sheet (SAMPLE)</vt:lpstr>
      <vt:lpstr>Annual Workplan-1</vt:lpstr>
      <vt:lpstr>Annual Workplan-2</vt:lpstr>
      <vt:lpstr>Annual Workplan-3</vt:lpstr>
      <vt:lpstr>Annual Workplan-4</vt:lpstr>
      <vt:lpstr>Annual Workplan-5</vt:lpstr>
      <vt:lpstr>Annual Workplan-6</vt:lpstr>
      <vt:lpstr>Annual Workplan-7</vt:lpstr>
      <vt:lpstr>Annual Workplan-8</vt:lpstr>
      <vt:lpstr>Annual Workplan-9</vt:lpstr>
      <vt:lpstr>Annual Workplan-10</vt:lpstr>
      <vt:lpstr>'Reverse District Dropdown list '!_FilterDatabase</vt:lpstr>
      <vt:lpstr>'Reverse District Dropdown list '!Allan_Hancock_Joint</vt:lpstr>
      <vt:lpstr>'Reverse Funded Region Dropd-177'!Allan_Hancock_Joint</vt:lpstr>
      <vt:lpstr>'Reverse Funded Region Dropdown'!Allan_Hancock_Joint</vt:lpstr>
      <vt:lpstr>'Reverse District Dropdown list '!Antelope_Valley</vt:lpstr>
      <vt:lpstr>'Reverse Funded Region Dropd-177'!Antelope_Valley</vt:lpstr>
      <vt:lpstr>'Reverse Funded Region Dropdown'!Antelope_Valley</vt:lpstr>
      <vt:lpstr>'Reverse District Dropdown list '!Barstow</vt:lpstr>
      <vt:lpstr>'Reverse Funded Region Dropd-177'!Barstow</vt:lpstr>
      <vt:lpstr>'Reverse Funded Region Dropdown'!Barstow</vt:lpstr>
      <vt:lpstr>'Reverse District Dropdown list '!Butte_Glenn</vt:lpstr>
      <vt:lpstr>'Reverse Funded Region Dropd-177'!Butte_Glenn</vt:lpstr>
      <vt:lpstr>'Reverse Funded Region Dropdown'!Butte_Glenn</vt:lpstr>
      <vt:lpstr>'Reverse District Dropdown list '!Cabrillo</vt:lpstr>
      <vt:lpstr>'Reverse Funded Region Dropd-177'!Cabrillo</vt:lpstr>
      <vt:lpstr>'Reverse Funded Region Dropdown'!Cabrillo</vt:lpstr>
      <vt:lpstr>'Reverse District Dropdown list '!Cerritos</vt:lpstr>
      <vt:lpstr>'Reverse Funded Region Dropd-177'!Cerritos</vt:lpstr>
      <vt:lpstr>'Reverse Funded Region Dropdown'!Cerritos</vt:lpstr>
      <vt:lpstr>'Reverse District Dropdown list '!Chabot_Las_Positas</vt:lpstr>
      <vt:lpstr>'Reverse Funded Region Dropd-177'!Chabot_Las_Positas</vt:lpstr>
      <vt:lpstr>'Reverse Funded Region Dropdown'!Chabot_Las_Positas</vt:lpstr>
      <vt:lpstr>'Reverse District Dropdown list '!Chaffey</vt:lpstr>
      <vt:lpstr>'Reverse Funded Region Dropd-177'!Chaffey</vt:lpstr>
      <vt:lpstr>'Reverse Funded Region Dropdown'!Chaffey</vt:lpstr>
      <vt:lpstr>'Reverse District Dropdown list '!Citrus</vt:lpstr>
      <vt:lpstr>'Reverse Funded Region Dropd-177'!Citrus</vt:lpstr>
      <vt:lpstr>'Reverse Funded Region Dropdown'!Citrus</vt:lpstr>
      <vt:lpstr>'Reverse District Dropdown list '!Compton</vt:lpstr>
      <vt:lpstr>'Reverse Funded Region Dropd-177'!Compton</vt:lpstr>
      <vt:lpstr>'Reverse Funded Region Dropdown'!Compton</vt:lpstr>
      <vt:lpstr>'Reverse District Dropdown list '!Contra_Costa</vt:lpstr>
      <vt:lpstr>'Reverse Funded Region Dropd-177'!Contra_Costa</vt:lpstr>
      <vt:lpstr>'Reverse Funded Region Dropdown'!Contra_Costa</vt:lpstr>
      <vt:lpstr>'Reverse District Dropdown list '!Copper_Mountain</vt:lpstr>
      <vt:lpstr>'Reverse Funded Region Dropd-177'!Copper_Mountain</vt:lpstr>
      <vt:lpstr>'Reverse Funded Region Dropdown'!Copper_Mountain</vt:lpstr>
      <vt:lpstr>'Reverse District Dropdown list '!Desert</vt:lpstr>
      <vt:lpstr>'Reverse Funded Region Dropd-177'!Desert</vt:lpstr>
      <vt:lpstr>'Reverse Funded Region Dropdown'!Desert</vt:lpstr>
      <vt:lpstr>'Reverse District Dropdown list '!El_Camino</vt:lpstr>
      <vt:lpstr>'Reverse Funded Region Dropd-177'!El_Camino</vt:lpstr>
      <vt:lpstr>'Reverse Funded Region Dropdown'!El_Camino</vt:lpstr>
      <vt:lpstr>'Reverse District Dropdown list '!Feather_River</vt:lpstr>
      <vt:lpstr>'Reverse Funded Region Dropd-177'!Feather_River</vt:lpstr>
      <vt:lpstr>'Reverse Funded Region Dropdown'!Feather_River</vt:lpstr>
      <vt:lpstr>'Reverse District Dropdown list '!Foothill_DeAnza</vt:lpstr>
      <vt:lpstr>'Reverse Funded Region Dropd-177'!Foothill_DeAnza</vt:lpstr>
      <vt:lpstr>'Reverse Funded Region Dropdown'!Foothill_DeAnza</vt:lpstr>
      <vt:lpstr>'Reverse District Dropdown list '!Gavilan</vt:lpstr>
      <vt:lpstr>'Reverse Funded Region Dropd-177'!Gavilan</vt:lpstr>
      <vt:lpstr>'Reverse Funded Region Dropdown'!Gavilan</vt:lpstr>
      <vt:lpstr>'Reverse District Dropdown list '!Glendale</vt:lpstr>
      <vt:lpstr>'Reverse Funded Region Dropd-177'!Glendale</vt:lpstr>
      <vt:lpstr>'Reverse Funded Region Dropdown'!Glendale</vt:lpstr>
      <vt:lpstr>'Reverse District Dropdown list '!Grossmont_Cuyamaca</vt:lpstr>
      <vt:lpstr>'Reverse Funded Region Dropd-177'!Grossmont_Cuyamaca</vt:lpstr>
      <vt:lpstr>'Reverse Funded Region Dropdown'!Grossmont_Cuyamaca</vt:lpstr>
      <vt:lpstr>'Reverse District Dropdown list '!Hartnell</vt:lpstr>
      <vt:lpstr>'Reverse Funded Region Dropd-177'!Hartnell</vt:lpstr>
      <vt:lpstr>'Reverse Funded Region Dropdown'!Hartnell</vt:lpstr>
      <vt:lpstr>'Reverse District Dropdown list '!Imperial</vt:lpstr>
      <vt:lpstr>'Reverse Funded Region Dropd-177'!Imperial</vt:lpstr>
      <vt:lpstr>'Reverse Funded Region Dropdown'!Imperial</vt:lpstr>
      <vt:lpstr>'Reverse District Dropdown list '!Kern</vt:lpstr>
      <vt:lpstr>'Reverse Funded Region Dropd-177'!Kern</vt:lpstr>
      <vt:lpstr>'Reverse Funded Region Dropdown'!Kern</vt:lpstr>
      <vt:lpstr>'Reverse District Dropdown list '!Lake_Tahoe</vt:lpstr>
      <vt:lpstr>'Reverse Funded Region Dropd-177'!Lake_Tahoe</vt:lpstr>
      <vt:lpstr>'Reverse Funded Region Dropdown'!Lake_Tahoe</vt:lpstr>
      <vt:lpstr>'Reverse District Dropdown list '!Lassen</vt:lpstr>
      <vt:lpstr>'Reverse Funded Region Dropd-177'!Lassen</vt:lpstr>
      <vt:lpstr>'Reverse Funded Region Dropdown'!Lassen</vt:lpstr>
      <vt:lpstr>'Reverse District Dropdown list '!Long_Beach</vt:lpstr>
      <vt:lpstr>'Reverse Funded Region Dropd-177'!Long_Beach</vt:lpstr>
      <vt:lpstr>'Reverse Funded Region Dropdown'!Long_Beach</vt:lpstr>
      <vt:lpstr>'Reverse District Dropdown list '!Los_Angeles</vt:lpstr>
      <vt:lpstr>'Reverse Funded Region Dropd-177'!Los_Angeles</vt:lpstr>
      <vt:lpstr>'Reverse Funded Region Dropdown'!Los_Angeles</vt:lpstr>
      <vt:lpstr>'Reverse District Dropdown list '!Los_Rios</vt:lpstr>
      <vt:lpstr>'Reverse Funded Region Dropd-177'!Los_Rios</vt:lpstr>
      <vt:lpstr>'Reverse Funded Region Dropdown'!Los_Rios</vt:lpstr>
      <vt:lpstr>'Reverse District Dropdown list '!Marin</vt:lpstr>
      <vt:lpstr>'Reverse Funded Region Dropd-177'!Marin</vt:lpstr>
      <vt:lpstr>'Reverse Funded Region Dropdown'!Marin</vt:lpstr>
      <vt:lpstr>'Reverse District Dropdown list '!Mendocino_Lake</vt:lpstr>
      <vt:lpstr>'Reverse Funded Region Dropd-177'!Mendocino_Lake</vt:lpstr>
      <vt:lpstr>'Reverse Funded Region Dropdown'!Mendocino_Lake</vt:lpstr>
      <vt:lpstr>'Reverse District Dropdown list '!Merced</vt:lpstr>
      <vt:lpstr>'Reverse Funded Region Dropd-177'!Merced</vt:lpstr>
      <vt:lpstr>'Reverse Funded Region Dropdown'!Merced</vt:lpstr>
      <vt:lpstr>'Reverse District Dropdown list '!MiraCosta</vt:lpstr>
      <vt:lpstr>'Reverse Funded Region Dropd-177'!MiraCosta</vt:lpstr>
      <vt:lpstr>'Reverse Funded Region Dropdown'!MiraCosta</vt:lpstr>
      <vt:lpstr>'Reverse District Dropdown list '!Monterey_Peninsula</vt:lpstr>
      <vt:lpstr>'Reverse Funded Region Dropd-177'!Monterey_Peninsula</vt:lpstr>
      <vt:lpstr>'Reverse Funded Region Dropdown'!Monterey_Peninsula</vt:lpstr>
      <vt:lpstr>'Reverse District Dropdown list '!Moorpark_College</vt:lpstr>
      <vt:lpstr>'Reverse Funded Region Dropd-177'!Moorpark_College</vt:lpstr>
      <vt:lpstr>'Reverse Funded Region Dropdown'!Moorpark_College</vt:lpstr>
      <vt:lpstr>'Reverse District Dropdown list '!Mt._San_Antonio</vt:lpstr>
      <vt:lpstr>'Reverse Funded Region Dropd-177'!Mt._San_Antonio</vt:lpstr>
      <vt:lpstr>'Reverse Funded Region Dropdown'!Mt._San_Antonio</vt:lpstr>
      <vt:lpstr>'Reverse District Dropdown list '!Mt._San_Jacinto</vt:lpstr>
      <vt:lpstr>'Reverse Funded Region Dropd-177'!Mt._San_Jacinto</vt:lpstr>
      <vt:lpstr>'Reverse Funded Region Dropdown'!Mt._San_Jacinto</vt:lpstr>
      <vt:lpstr>'Reverse District Dropdown list '!Napa_Valley</vt:lpstr>
      <vt:lpstr>'Reverse Funded Region Dropd-177'!Napa_Valley</vt:lpstr>
      <vt:lpstr>'Reverse Funded Region Dropdown'!Napa_Valley</vt:lpstr>
      <vt:lpstr>'Reverse District Dropdown list '!North_Orange_County</vt:lpstr>
      <vt:lpstr>'Reverse Funded Region Dropd-177'!North_Orange_County</vt:lpstr>
      <vt:lpstr>'Reverse Funded Region Dropdown'!North_Orange_County</vt:lpstr>
      <vt:lpstr>'Reverse District Dropdown list '!Ohlone</vt:lpstr>
      <vt:lpstr>'Reverse Funded Region Dropd-177'!Ohlone</vt:lpstr>
      <vt:lpstr>'Reverse Funded Region Dropdown'!Ohlone</vt:lpstr>
      <vt:lpstr>'Reverse District Dropdown list '!Palo_Verde</vt:lpstr>
      <vt:lpstr>'Reverse Funded Region Dropd-177'!Palo_Verde</vt:lpstr>
      <vt:lpstr>'Reverse Funded Region Dropdown'!Palo_Verde</vt:lpstr>
      <vt:lpstr>'Reverse District Dropdown list '!Palomar</vt:lpstr>
      <vt:lpstr>'Reverse Funded Region Dropd-177'!Palomar</vt:lpstr>
      <vt:lpstr>'Reverse Funded Region Dropdown'!Palomar</vt:lpstr>
      <vt:lpstr>'Reverse District Dropdown list '!Pasadena_Area</vt:lpstr>
      <vt:lpstr>'Reverse Funded Region Dropd-177'!Pasadena_Area</vt:lpstr>
      <vt:lpstr>'Reverse Funded Region Dropdown'!Pasadena_Area</vt:lpstr>
      <vt:lpstr>'Reverse District Dropdown list '!Peralta</vt:lpstr>
      <vt:lpstr>'Reverse Funded Region Dropd-177'!Peralta</vt:lpstr>
      <vt:lpstr>'Reverse Funded Region Dropdown'!Peralta</vt:lpstr>
      <vt:lpstr>'Annual Workplan-1'!Print_Area</vt:lpstr>
      <vt:lpstr>'Annual Workplan-10'!Print_Area</vt:lpstr>
      <vt:lpstr>'Annual Workplan-2'!Print_Area</vt:lpstr>
      <vt:lpstr>'Annual Workplan-3'!Print_Area</vt:lpstr>
      <vt:lpstr>'Annual Workplan-4'!Print_Area</vt:lpstr>
      <vt:lpstr>'Annual Workplan-5'!Print_Area</vt:lpstr>
      <vt:lpstr>'Annual Workplan-6'!Print_Area</vt:lpstr>
      <vt:lpstr>'Annual Workplan-7'!Print_Area</vt:lpstr>
      <vt:lpstr>'Annual Workplan-8'!Print_Area</vt:lpstr>
      <vt:lpstr>'Annual Workplan-9'!Print_Area</vt:lpstr>
      <vt:lpstr>'Budget Detail Sheet'!Print_Area</vt:lpstr>
      <vt:lpstr>'Budget Detail Sheet (SAMPLE)'!Print_Area</vt:lpstr>
      <vt:lpstr>'Budget Summary'!Print_Area</vt:lpstr>
      <vt:lpstr>'Contact Page'!Print_Area</vt:lpstr>
      <vt:lpstr>'Do First'!Print_Area</vt:lpstr>
      <vt:lpstr>Match!Print_Area</vt:lpstr>
      <vt:lpstr>'Annual Workplan-1'!Print_Titles</vt:lpstr>
      <vt:lpstr>'Annual Workplan-10'!Print_Titles</vt:lpstr>
      <vt:lpstr>'Annual Workplan-2'!Print_Titles</vt:lpstr>
      <vt:lpstr>'Annual Workplan-3'!Print_Titles</vt:lpstr>
      <vt:lpstr>'Annual Workplan-4'!Print_Titles</vt:lpstr>
      <vt:lpstr>'Annual Workplan-5'!Print_Titles</vt:lpstr>
      <vt:lpstr>'Annual Workplan-6'!Print_Titles</vt:lpstr>
      <vt:lpstr>'Annual Workplan-7'!Print_Titles</vt:lpstr>
      <vt:lpstr>'Annual Workplan-8'!Print_Titles</vt:lpstr>
      <vt:lpstr>'Annual Workplan-9'!Print_Titles</vt:lpstr>
      <vt:lpstr>'Budget Detail Sheet'!Print_Titles</vt:lpstr>
      <vt:lpstr>'Budget Detail Sheet (SAMPLE)'!Print_Titles</vt:lpstr>
      <vt:lpstr>Match!Print_Titles</vt:lpstr>
      <vt:lpstr>'Reverse District Dropdown list '!Rancho_Santiago</vt:lpstr>
      <vt:lpstr>'Reverse Funded Region Dropd-177'!Rancho_Santiago</vt:lpstr>
      <vt:lpstr>'Reverse Funded Region Dropdown'!Rancho_Santiago</vt:lpstr>
      <vt:lpstr>'Reverse District Dropdown list '!Redwoods</vt:lpstr>
      <vt:lpstr>'Reverse Funded Region Dropd-177'!Redwoods</vt:lpstr>
      <vt:lpstr>'Reverse Funded Region Dropdown'!Redwoods</vt:lpstr>
      <vt:lpstr>'Reverse District Dropdown list '!Rio_Hondo</vt:lpstr>
      <vt:lpstr>'Reverse Funded Region Dropd-177'!Rio_Hondo</vt:lpstr>
      <vt:lpstr>'Reverse Funded Region Dropdown'!Rio_Hondo</vt:lpstr>
      <vt:lpstr>'Reverse District Dropdown list '!Riverside</vt:lpstr>
      <vt:lpstr>'Reverse Funded Region Dropd-177'!Riverside</vt:lpstr>
      <vt:lpstr>'Reverse Funded Region Dropdown'!Riverside</vt:lpstr>
      <vt:lpstr>'Reverse District Dropdown list '!San_Bernardino</vt:lpstr>
      <vt:lpstr>'Reverse Funded Region Dropd-177'!San_Bernardino</vt:lpstr>
      <vt:lpstr>'Reverse Funded Region Dropdown'!San_Bernardino</vt:lpstr>
      <vt:lpstr>'Reverse District Dropdown list '!San_Diego</vt:lpstr>
      <vt:lpstr>'Reverse Funded Region Dropd-177'!San_Diego</vt:lpstr>
      <vt:lpstr>'Reverse Funded Region Dropdown'!San_Diego</vt:lpstr>
      <vt:lpstr>'Reverse District Dropdown list '!San_Joaquin_Delta</vt:lpstr>
      <vt:lpstr>'Reverse Funded Region Dropd-177'!San_Joaquin_Delta</vt:lpstr>
      <vt:lpstr>'Reverse Funded Region Dropdown'!San_Joaquin_Delta</vt:lpstr>
      <vt:lpstr>'Reverse District Dropdown list '!San_Jose_Evergreen</vt:lpstr>
      <vt:lpstr>'Reverse Funded Region Dropd-177'!San_Jose_Evergreen</vt:lpstr>
      <vt:lpstr>'Reverse Funded Region Dropdown'!San_Jose_Evergreen</vt:lpstr>
      <vt:lpstr>'Reverse District Dropdown list '!San_Luis_Obispo_County</vt:lpstr>
      <vt:lpstr>'Reverse Funded Region Dropd-177'!San_Luis_Obispo_County</vt:lpstr>
      <vt:lpstr>'Reverse Funded Region Dropdown'!San_Luis_Obispo_County</vt:lpstr>
      <vt:lpstr>'Reverse District Dropdown list '!San_Mateo_County</vt:lpstr>
      <vt:lpstr>'Reverse Funded Region Dropd-177'!San_Mateo_County</vt:lpstr>
      <vt:lpstr>'Reverse Funded Region Dropdown'!San_Mateo_County</vt:lpstr>
      <vt:lpstr>'Reverse District Dropdown list '!Santa_Barbara</vt:lpstr>
      <vt:lpstr>'Reverse Funded Region Dropd-177'!Santa_Barbara</vt:lpstr>
      <vt:lpstr>'Reverse Funded Region Dropdown'!Santa_Barbara</vt:lpstr>
      <vt:lpstr>'Reverse District Dropdown list '!Santa_Clarita</vt:lpstr>
      <vt:lpstr>'Reverse Funded Region Dropd-177'!Santa_Clarita</vt:lpstr>
      <vt:lpstr>'Reverse Funded Region Dropdown'!Santa_Clarita</vt:lpstr>
      <vt:lpstr>'Reverse District Dropdown list '!Santa_Monica</vt:lpstr>
      <vt:lpstr>'Reverse Funded Region Dropd-177'!Santa_Monica</vt:lpstr>
      <vt:lpstr>'Reverse Funded Region Dropdown'!Santa_Monica</vt:lpstr>
      <vt:lpstr>'Reverse District Dropdown list '!Sequoias</vt:lpstr>
      <vt:lpstr>'Reverse Funded Region Dropd-177'!Sequoias</vt:lpstr>
      <vt:lpstr>'Reverse Funded Region Dropdown'!Sequoias</vt:lpstr>
      <vt:lpstr>'Reverse District Dropdown list '!Shasta_Tehama_Trinity_Joint</vt:lpstr>
      <vt:lpstr>'Reverse Funded Region Dropd-177'!Shasta_Tehama_Trinity_Joint</vt:lpstr>
      <vt:lpstr>'Reverse Funded Region Dropdown'!Shasta_Tehama_Trinity_Joint</vt:lpstr>
      <vt:lpstr>'Reverse District Dropdown list '!Sierra_Joint</vt:lpstr>
      <vt:lpstr>'Reverse Funded Region Dropd-177'!Sierra_Joint</vt:lpstr>
      <vt:lpstr>'Reverse Funded Region Dropdown'!Sierra_Joint</vt:lpstr>
      <vt:lpstr>'Reverse District Dropdown list '!Siskiyous_Joint</vt:lpstr>
      <vt:lpstr>'Reverse Funded Region Dropd-177'!Siskiyous_Joint</vt:lpstr>
      <vt:lpstr>'Reverse Funded Region Dropdown'!Siskiyous_Joint</vt:lpstr>
      <vt:lpstr>'Reverse District Dropdown list '!Solano_County</vt:lpstr>
      <vt:lpstr>'Reverse Funded Region Dropd-177'!Solano_County</vt:lpstr>
      <vt:lpstr>'Reverse Funded Region Dropdown'!Solano_County</vt:lpstr>
      <vt:lpstr>'Reverse District Dropdown list '!Sonoma_County</vt:lpstr>
      <vt:lpstr>'Reverse Funded Region Dropd-177'!Sonoma_County</vt:lpstr>
      <vt:lpstr>'Reverse Funded Region Dropdown'!Sonoma_County</vt:lpstr>
      <vt:lpstr>'Reverse District Dropdown list '!South_Orange_County</vt:lpstr>
      <vt:lpstr>'Reverse Funded Region Dropd-177'!South_Orange_County</vt:lpstr>
      <vt:lpstr>'Reverse Funded Region Dropdown'!South_Orange_County</vt:lpstr>
      <vt:lpstr>'Reverse District Dropdown list '!Southwestern</vt:lpstr>
      <vt:lpstr>'Reverse Funded Region Dropd-177'!Southwestern</vt:lpstr>
      <vt:lpstr>'Reverse Funded Region Dropdown'!Southwestern</vt:lpstr>
      <vt:lpstr>'Reverse District Dropdown list '!State_Center</vt:lpstr>
      <vt:lpstr>'Reverse Funded Region Dropd-177'!State_Center</vt:lpstr>
      <vt:lpstr>'Reverse Funded Region Dropdown'!State_Center</vt:lpstr>
      <vt:lpstr>'Reverse District Dropdown list '!Ventura_County</vt:lpstr>
      <vt:lpstr>'Reverse Funded Region Dropd-177'!Ventura_County</vt:lpstr>
      <vt:lpstr>'Reverse Funded Region Dropdown'!Ventura_County</vt:lpstr>
      <vt:lpstr>'Reverse District Dropdown list '!Victor_Valley</vt:lpstr>
      <vt:lpstr>'Reverse Funded Region Dropd-177'!Victor_Valley</vt:lpstr>
      <vt:lpstr>'Reverse Funded Region Dropdown'!Victor_Valley</vt:lpstr>
      <vt:lpstr>'Reverse District Dropdown list '!West_Hills</vt:lpstr>
      <vt:lpstr>'Reverse Funded Region Dropd-177'!West_Hills</vt:lpstr>
      <vt:lpstr>'Reverse Funded Region Dropdown'!West_Hills</vt:lpstr>
      <vt:lpstr>'Reverse District Dropdown list '!West_Kern</vt:lpstr>
      <vt:lpstr>'Reverse Funded Region Dropd-177'!West_Kern</vt:lpstr>
      <vt:lpstr>'Reverse Funded Region Dropdown'!West_Kern</vt:lpstr>
      <vt:lpstr>'Reverse District Dropdown list '!West_Valley_Mission</vt:lpstr>
      <vt:lpstr>'Reverse Funded Region Dropd-177'!West_Valley_Mission</vt:lpstr>
      <vt:lpstr>'Reverse Funded Region Dropdown'!West_Valley_Mission</vt:lpstr>
      <vt:lpstr>'Reverse District Dropdown list '!Yosemite</vt:lpstr>
      <vt:lpstr>'Reverse Funded Region Dropd-177'!Yosemite</vt:lpstr>
      <vt:lpstr>'Reverse Funded Region Dropdown'!Yosemite</vt:lpstr>
      <vt:lpstr>'Reverse District Dropdown list '!Yuba</vt:lpstr>
      <vt:lpstr>'Reverse Funded Region Dropd-177'!Yuba</vt:lpstr>
      <vt:lpstr>'Reverse Funded Region Dropdown'!Yuba</vt:lpstr>
    </vt:vector>
  </TitlesOfParts>
  <Company>DMHC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ALovan</dc:creator>
  <cp:lastModifiedBy>Lovan Martinez, April</cp:lastModifiedBy>
  <cp:lastPrinted>2013-10-18T19:59:57Z</cp:lastPrinted>
  <dcterms:created xsi:type="dcterms:W3CDTF">2002-06-17T20:49:45Z</dcterms:created>
  <dcterms:modified xsi:type="dcterms:W3CDTF">2014-01-23T19:31:08Z</dcterms:modified>
</cp:coreProperties>
</file>